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335" yWindow="705" windowWidth="13665" windowHeight="4860"/>
  </bookViews>
  <sheets>
    <sheet name="Calculator" sheetId="12" r:id="rId1"/>
    <sheet name="Calculations" sheetId="13" state="hidden" r:id="rId2"/>
    <sheet name="Waiver" sheetId="14" r:id="rId3"/>
  </sheets>
  <calcPr calcId="145621"/>
</workbook>
</file>

<file path=xl/calcChain.xml><?xml version="1.0" encoding="utf-8"?>
<calcChain xmlns="http://schemas.openxmlformats.org/spreadsheetml/2006/main">
  <c r="B16" i="14" l="1"/>
  <c r="B15" i="12" l="1"/>
  <c r="B16" i="12" l="1"/>
  <c r="V10" i="13" l="1"/>
  <c r="V3" i="13"/>
  <c r="V2" i="13"/>
  <c r="R12" i="13" l="1"/>
  <c r="R15" i="13"/>
  <c r="R13" i="13"/>
  <c r="R14" i="13"/>
  <c r="P1" i="13"/>
  <c r="S5" i="13" l="1"/>
  <c r="B17" i="12" l="1"/>
  <c r="F2" i="13"/>
  <c r="F3" i="13" s="1"/>
  <c r="F4" i="13" s="1"/>
  <c r="F5" i="13" s="1"/>
  <c r="F6" i="13" s="1"/>
  <c r="F7" i="13" s="1"/>
  <c r="F8" i="13" s="1"/>
  <c r="F9" i="13" s="1"/>
  <c r="F10" i="13" s="1"/>
  <c r="F11" i="13" s="1"/>
  <c r="F12" i="13" s="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F56" i="13" s="1"/>
  <c r="F57" i="13" s="1"/>
  <c r="F58" i="13" s="1"/>
  <c r="F59" i="13" s="1"/>
  <c r="F60" i="13" s="1"/>
  <c r="F61" i="13" s="1"/>
  <c r="F62" i="13" s="1"/>
  <c r="F63" i="13" s="1"/>
  <c r="F64" i="13" s="1"/>
  <c r="F65" i="13" s="1"/>
  <c r="F66" i="13" s="1"/>
  <c r="F67" i="13" s="1"/>
  <c r="F68" i="13" s="1"/>
  <c r="F69" i="13" s="1"/>
  <c r="F70" i="13" s="1"/>
  <c r="F71" i="13" s="1"/>
  <c r="F72" i="13" s="1"/>
  <c r="F73" i="13" s="1"/>
  <c r="F74" i="13" s="1"/>
  <c r="F75" i="13" s="1"/>
  <c r="F76" i="13" s="1"/>
  <c r="F77" i="13" s="1"/>
  <c r="F78" i="13" s="1"/>
  <c r="F79" i="13" s="1"/>
  <c r="F80" i="13" s="1"/>
  <c r="F81" i="13" s="1"/>
  <c r="F82" i="13" s="1"/>
  <c r="F83" i="13" s="1"/>
  <c r="F84" i="13" s="1"/>
  <c r="F85" i="13" s="1"/>
  <c r="F86" i="13" s="1"/>
  <c r="F87" i="13" s="1"/>
  <c r="F88" i="13" s="1"/>
  <c r="F89" i="13" s="1"/>
  <c r="F90" i="13" s="1"/>
  <c r="F91" i="13" s="1"/>
  <c r="F92" i="13" s="1"/>
  <c r="F93" i="13" s="1"/>
  <c r="F94" i="13" s="1"/>
  <c r="F95" i="13" s="1"/>
  <c r="F96" i="13" s="1"/>
  <c r="F97" i="13" s="1"/>
  <c r="F98" i="13" s="1"/>
  <c r="P6" i="13"/>
  <c r="P3" i="13"/>
  <c r="C5" i="12" s="1"/>
  <c r="E4" i="13" l="1"/>
  <c r="E8" i="13"/>
  <c r="E12" i="13"/>
  <c r="E16" i="13"/>
  <c r="E20" i="13"/>
  <c r="E24" i="13"/>
  <c r="E28" i="13"/>
  <c r="E32" i="13"/>
  <c r="E36" i="13"/>
  <c r="E40" i="13"/>
  <c r="E44" i="13"/>
  <c r="E48" i="13"/>
  <c r="E52" i="13"/>
  <c r="E56" i="13"/>
  <c r="E60" i="13"/>
  <c r="E64" i="13"/>
  <c r="E68" i="13"/>
  <c r="E72" i="13"/>
  <c r="E76" i="13"/>
  <c r="E80" i="13"/>
  <c r="E84" i="13"/>
  <c r="E88" i="13"/>
  <c r="E92" i="13"/>
  <c r="E96" i="13"/>
  <c r="E14" i="13"/>
  <c r="E34" i="13"/>
  <c r="E50" i="13"/>
  <c r="E62" i="13"/>
  <c r="E74" i="13"/>
  <c r="E86" i="13"/>
  <c r="E5" i="13"/>
  <c r="E9" i="13"/>
  <c r="E13" i="13"/>
  <c r="E17" i="13"/>
  <c r="E21" i="13"/>
  <c r="E25" i="13"/>
  <c r="E29" i="13"/>
  <c r="E33" i="13"/>
  <c r="E37" i="13"/>
  <c r="E41" i="13"/>
  <c r="E45" i="13"/>
  <c r="E49" i="13"/>
  <c r="E53" i="13"/>
  <c r="E57" i="13"/>
  <c r="E61" i="13"/>
  <c r="E65" i="13"/>
  <c r="E69" i="13"/>
  <c r="E73" i="13"/>
  <c r="E77" i="13"/>
  <c r="E81" i="13"/>
  <c r="E85" i="13"/>
  <c r="E89" i="13"/>
  <c r="E93" i="13"/>
  <c r="E97" i="13"/>
  <c r="E10" i="13"/>
  <c r="E30" i="13"/>
  <c r="E46" i="13"/>
  <c r="E66" i="13"/>
  <c r="E78" i="13"/>
  <c r="E94" i="13"/>
  <c r="E7" i="13"/>
  <c r="E11" i="13"/>
  <c r="E15" i="13"/>
  <c r="E19" i="13"/>
  <c r="E23" i="13"/>
  <c r="E27" i="13"/>
  <c r="E31" i="13"/>
  <c r="E35" i="13"/>
  <c r="E39" i="13"/>
  <c r="E43" i="13"/>
  <c r="E47" i="13"/>
  <c r="E51" i="13"/>
  <c r="E55" i="13"/>
  <c r="E59" i="13"/>
  <c r="E63" i="13"/>
  <c r="E67" i="13"/>
  <c r="E71" i="13"/>
  <c r="E75" i="13"/>
  <c r="E79" i="13"/>
  <c r="E83" i="13"/>
  <c r="E87" i="13"/>
  <c r="E91" i="13"/>
  <c r="E95" i="13"/>
  <c r="E3" i="13"/>
  <c r="E6" i="13"/>
  <c r="E18" i="13"/>
  <c r="E22" i="13"/>
  <c r="E26" i="13"/>
  <c r="E38" i="13"/>
  <c r="E42" i="13"/>
  <c r="E54" i="13"/>
  <c r="E58" i="13"/>
  <c r="E70" i="13"/>
  <c r="E82" i="13"/>
  <c r="E90" i="13"/>
  <c r="E98" i="13"/>
  <c r="G2" i="13"/>
  <c r="G3" i="13" s="1"/>
  <c r="G4" i="13" s="1"/>
  <c r="G5" i="13" s="1"/>
  <c r="G6" i="13" s="1"/>
  <c r="G7" i="13" s="1"/>
  <c r="G8" i="13" s="1"/>
  <c r="G9" i="13" s="1"/>
  <c r="G10" i="13" s="1"/>
  <c r="G11" i="13" s="1"/>
  <c r="G12" i="13" s="1"/>
  <c r="G13" i="13" s="1"/>
  <c r="G14" i="13" s="1"/>
  <c r="G15" i="13" s="1"/>
  <c r="G16" i="13" s="1"/>
  <c r="G17" i="13" s="1"/>
  <c r="G18" i="13" s="1"/>
  <c r="G19" i="13" s="1"/>
  <c r="G20" i="13" s="1"/>
  <c r="G21" i="13" s="1"/>
  <c r="G22" i="13" s="1"/>
  <c r="G23" i="13" s="1"/>
  <c r="G24" i="13" s="1"/>
  <c r="G25" i="13" s="1"/>
  <c r="G26" i="13" s="1"/>
  <c r="G27" i="13" s="1"/>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C2" i="13"/>
  <c r="A3" i="13"/>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D3" i="13" l="1"/>
  <c r="C3" i="13" s="1"/>
  <c r="B2" i="13"/>
  <c r="H2" i="13" s="1"/>
  <c r="K2" i="13"/>
  <c r="K3" i="13" l="1"/>
  <c r="I2" i="13"/>
  <c r="J2" i="13" s="1"/>
  <c r="K4" i="13"/>
  <c r="B3" i="13"/>
  <c r="D4" i="13"/>
  <c r="C4" i="13" s="1"/>
  <c r="K5" i="13" l="1"/>
  <c r="D5" i="13"/>
  <c r="C5" i="13" s="1"/>
  <c r="B4" i="13"/>
  <c r="I3" i="13"/>
  <c r="H3" i="13"/>
  <c r="K6" i="13" l="1"/>
  <c r="B5" i="13"/>
  <c r="D6" i="13"/>
  <c r="C6" i="13" s="1"/>
  <c r="I4" i="13"/>
  <c r="H4" i="13"/>
  <c r="J3" i="13"/>
  <c r="K7" i="13" l="1"/>
  <c r="D7" i="13"/>
  <c r="C7" i="13" s="1"/>
  <c r="B6" i="13"/>
  <c r="J4" i="13"/>
  <c r="I5" i="13"/>
  <c r="H5" i="13"/>
  <c r="K8" i="13" l="1"/>
  <c r="J5" i="13"/>
  <c r="B7" i="13"/>
  <c r="D8" i="13"/>
  <c r="C8" i="13" s="1"/>
  <c r="I6" i="13"/>
  <c r="H6" i="13"/>
  <c r="K9" i="13" l="1"/>
  <c r="D9" i="13"/>
  <c r="C9" i="13" s="1"/>
  <c r="B8" i="13"/>
  <c r="J6" i="13"/>
  <c r="I7" i="13"/>
  <c r="H7" i="13"/>
  <c r="K10" i="13" l="1"/>
  <c r="J7" i="13"/>
  <c r="B9" i="13"/>
  <c r="D10" i="13"/>
  <c r="C10" i="13" s="1"/>
  <c r="I8" i="13"/>
  <c r="H8" i="13"/>
  <c r="K11" i="13" l="1"/>
  <c r="D11" i="13"/>
  <c r="C11" i="13" s="1"/>
  <c r="B10" i="13"/>
  <c r="J8" i="13"/>
  <c r="I9" i="13"/>
  <c r="H9" i="13"/>
  <c r="K12" i="13" l="1"/>
  <c r="J9" i="13"/>
  <c r="I10" i="13"/>
  <c r="H10" i="13"/>
  <c r="B11" i="13"/>
  <c r="D12" i="13"/>
  <c r="C12" i="13" s="1"/>
  <c r="K13" i="13" l="1"/>
  <c r="J10" i="13"/>
  <c r="D13" i="13"/>
  <c r="C13" i="13" s="1"/>
  <c r="B12" i="13"/>
  <c r="I11" i="13"/>
  <c r="H11" i="13"/>
  <c r="K14" i="13" l="1"/>
  <c r="B13" i="13"/>
  <c r="D14" i="13"/>
  <c r="C14" i="13" s="1"/>
  <c r="I12" i="13"/>
  <c r="H12" i="13"/>
  <c r="J11" i="13"/>
  <c r="K15" i="13" l="1"/>
  <c r="D15" i="13"/>
  <c r="C15" i="13" s="1"/>
  <c r="B14" i="13"/>
  <c r="J12" i="13"/>
  <c r="I13" i="13"/>
  <c r="H13" i="13"/>
  <c r="K16" i="13" l="1"/>
  <c r="J13" i="13"/>
  <c r="B15" i="13"/>
  <c r="D16" i="13"/>
  <c r="C16" i="13" s="1"/>
  <c r="I14" i="13"/>
  <c r="H14" i="13"/>
  <c r="K17" i="13" l="1"/>
  <c r="D17" i="13"/>
  <c r="C17" i="13" s="1"/>
  <c r="B16" i="13"/>
  <c r="J14" i="13"/>
  <c r="I15" i="13"/>
  <c r="H15" i="13"/>
  <c r="K18" i="13" l="1"/>
  <c r="J15" i="13"/>
  <c r="B17" i="13"/>
  <c r="D18" i="13"/>
  <c r="C18" i="13" s="1"/>
  <c r="I16" i="13"/>
  <c r="H16" i="13"/>
  <c r="K19" i="13" l="1"/>
  <c r="D19" i="13"/>
  <c r="C19" i="13" s="1"/>
  <c r="B18" i="13"/>
  <c r="J16" i="13"/>
  <c r="I17" i="13"/>
  <c r="H17" i="13"/>
  <c r="K20" i="13" l="1"/>
  <c r="J17" i="13"/>
  <c r="I18" i="13"/>
  <c r="H18" i="13"/>
  <c r="B19" i="13"/>
  <c r="D20" i="13"/>
  <c r="C20" i="13" s="1"/>
  <c r="K21" i="13" l="1"/>
  <c r="J18" i="13"/>
  <c r="D21" i="13"/>
  <c r="C21" i="13" s="1"/>
  <c r="B20" i="13"/>
  <c r="I19" i="13"/>
  <c r="H19" i="13"/>
  <c r="K22" i="13" l="1"/>
  <c r="B21" i="13"/>
  <c r="D22" i="13"/>
  <c r="C22" i="13" s="1"/>
  <c r="I20" i="13"/>
  <c r="H20" i="13"/>
  <c r="J19" i="13"/>
  <c r="K23" i="13" l="1"/>
  <c r="D23" i="13"/>
  <c r="C23" i="13" s="1"/>
  <c r="B22" i="13"/>
  <c r="J20" i="13"/>
  <c r="I21" i="13"/>
  <c r="H21" i="13"/>
  <c r="K24" i="13" l="1"/>
  <c r="J21" i="13"/>
  <c r="B23" i="13"/>
  <c r="D24" i="13"/>
  <c r="C24" i="13" s="1"/>
  <c r="I22" i="13"/>
  <c r="H22" i="13"/>
  <c r="K25" i="13" l="1"/>
  <c r="D25" i="13"/>
  <c r="C25" i="13" s="1"/>
  <c r="B24" i="13"/>
  <c r="J22" i="13"/>
  <c r="I23" i="13"/>
  <c r="H23" i="13"/>
  <c r="K26" i="13" l="1"/>
  <c r="J23" i="13"/>
  <c r="B25" i="13"/>
  <c r="D26" i="13"/>
  <c r="C26" i="13" s="1"/>
  <c r="I24" i="13"/>
  <c r="H24" i="13"/>
  <c r="K27" i="13" l="1"/>
  <c r="D27" i="13"/>
  <c r="C27" i="13" s="1"/>
  <c r="B26" i="13"/>
  <c r="J24" i="13"/>
  <c r="I25" i="13"/>
  <c r="H25" i="13"/>
  <c r="K28" i="13" l="1"/>
  <c r="J25" i="13"/>
  <c r="I26" i="13"/>
  <c r="H26" i="13"/>
  <c r="B27" i="13"/>
  <c r="D28" i="13"/>
  <c r="C28" i="13" s="1"/>
  <c r="K29" i="13" l="1"/>
  <c r="J26" i="13"/>
  <c r="D29" i="13"/>
  <c r="C29" i="13" s="1"/>
  <c r="B28" i="13"/>
  <c r="I27" i="13"/>
  <c r="H27" i="13"/>
  <c r="K30" i="13" l="1"/>
  <c r="B29" i="13"/>
  <c r="D30" i="13"/>
  <c r="C30" i="13" s="1"/>
  <c r="I28" i="13"/>
  <c r="H28" i="13"/>
  <c r="J27" i="13"/>
  <c r="K31" i="13" l="1"/>
  <c r="D31" i="13"/>
  <c r="C31" i="13" s="1"/>
  <c r="B30" i="13"/>
  <c r="J28" i="13"/>
  <c r="I29" i="13"/>
  <c r="H29" i="13"/>
  <c r="K32" i="13" l="1"/>
  <c r="J29" i="13"/>
  <c r="B31" i="13"/>
  <c r="D32" i="13"/>
  <c r="C32" i="13" s="1"/>
  <c r="I30" i="13"/>
  <c r="H30" i="13"/>
  <c r="K33" i="13" l="1"/>
  <c r="D33" i="13"/>
  <c r="C33" i="13" s="1"/>
  <c r="B32" i="13"/>
  <c r="J30" i="13"/>
  <c r="I31" i="13"/>
  <c r="H31" i="13"/>
  <c r="K34" i="13" l="1"/>
  <c r="J31" i="13"/>
  <c r="B33" i="13"/>
  <c r="D34" i="13"/>
  <c r="C34" i="13" s="1"/>
  <c r="I32" i="13"/>
  <c r="H32" i="13"/>
  <c r="K35" i="13" l="1"/>
  <c r="D35" i="13"/>
  <c r="C35" i="13" s="1"/>
  <c r="B34" i="13"/>
  <c r="J32" i="13"/>
  <c r="I33" i="13"/>
  <c r="H33" i="13"/>
  <c r="K36" i="13" l="1"/>
  <c r="J33" i="13"/>
  <c r="I34" i="13"/>
  <c r="H34" i="13"/>
  <c r="B35" i="13"/>
  <c r="D36" i="13"/>
  <c r="C36" i="13" s="1"/>
  <c r="K37" i="13" l="1"/>
  <c r="J34" i="13"/>
  <c r="D37" i="13"/>
  <c r="C37" i="13" s="1"/>
  <c r="B36" i="13"/>
  <c r="I35" i="13"/>
  <c r="H35" i="13"/>
  <c r="K38" i="13" l="1"/>
  <c r="B37" i="13"/>
  <c r="D38" i="13"/>
  <c r="C38" i="13" s="1"/>
  <c r="I36" i="13"/>
  <c r="H36" i="13"/>
  <c r="J35" i="13"/>
  <c r="K39" i="13" l="1"/>
  <c r="D39" i="13"/>
  <c r="C39" i="13" s="1"/>
  <c r="B38" i="13"/>
  <c r="J36" i="13"/>
  <c r="I37" i="13"/>
  <c r="H37" i="13"/>
  <c r="K40" i="13" l="1"/>
  <c r="J37" i="13"/>
  <c r="I38" i="13"/>
  <c r="H38" i="13"/>
  <c r="B39" i="13"/>
  <c r="D40" i="13"/>
  <c r="C40" i="13" s="1"/>
  <c r="K41" i="13" l="1"/>
  <c r="J38" i="13"/>
  <c r="D41" i="13"/>
  <c r="C41" i="13" s="1"/>
  <c r="B40" i="13"/>
  <c r="I39" i="13"/>
  <c r="H39" i="13"/>
  <c r="K42" i="13" l="1"/>
  <c r="I40" i="13"/>
  <c r="H40" i="13"/>
  <c r="B41" i="13"/>
  <c r="D42" i="13"/>
  <c r="C42" i="13" s="1"/>
  <c r="J39" i="13"/>
  <c r="K43" i="13" l="1"/>
  <c r="J40" i="13"/>
  <c r="D43" i="13"/>
  <c r="C43" i="13" s="1"/>
  <c r="B42" i="13"/>
  <c r="I41" i="13"/>
  <c r="H41" i="13"/>
  <c r="K44" i="13" l="1"/>
  <c r="B43" i="13"/>
  <c r="D44" i="13"/>
  <c r="C44" i="13" s="1"/>
  <c r="I42" i="13"/>
  <c r="H42" i="13"/>
  <c r="J41" i="13"/>
  <c r="K45" i="13" l="1"/>
  <c r="D45" i="13"/>
  <c r="C45" i="13" s="1"/>
  <c r="B44" i="13"/>
  <c r="J42" i="13"/>
  <c r="I43" i="13"/>
  <c r="H43" i="13"/>
  <c r="K46" i="13" l="1"/>
  <c r="J43" i="13"/>
  <c r="B45" i="13"/>
  <c r="D46" i="13"/>
  <c r="C46" i="13" s="1"/>
  <c r="I44" i="13"/>
  <c r="H44" i="13"/>
  <c r="K47" i="13" l="1"/>
  <c r="D47" i="13"/>
  <c r="C47" i="13" s="1"/>
  <c r="B46" i="13"/>
  <c r="J44" i="13"/>
  <c r="I45" i="13"/>
  <c r="H45" i="13"/>
  <c r="J45" i="13" l="1"/>
  <c r="K48" i="13"/>
  <c r="I46" i="13"/>
  <c r="H46" i="13"/>
  <c r="B47" i="13"/>
  <c r="D48" i="13"/>
  <c r="C48" i="13" s="1"/>
  <c r="K49" i="13" l="1"/>
  <c r="J46" i="13"/>
  <c r="D49" i="13"/>
  <c r="C49" i="13" s="1"/>
  <c r="B48" i="13"/>
  <c r="I47" i="13"/>
  <c r="H47" i="13"/>
  <c r="K50" i="13" l="1"/>
  <c r="I48" i="13"/>
  <c r="H48" i="13"/>
  <c r="B49" i="13"/>
  <c r="D50" i="13"/>
  <c r="C50" i="13" s="1"/>
  <c r="J47" i="13"/>
  <c r="J48" i="13" l="1"/>
  <c r="K51" i="13"/>
  <c r="D51" i="13"/>
  <c r="C51" i="13" s="1"/>
  <c r="B50" i="13"/>
  <c r="I49" i="13"/>
  <c r="H49" i="13"/>
  <c r="K52" i="13" l="1"/>
  <c r="I50" i="13"/>
  <c r="H50" i="13"/>
  <c r="B51" i="13"/>
  <c r="D52" i="13"/>
  <c r="C52" i="13" s="1"/>
  <c r="J49" i="13"/>
  <c r="K53" i="13" l="1"/>
  <c r="J50" i="13"/>
  <c r="D53" i="13"/>
  <c r="C53" i="13" s="1"/>
  <c r="B52" i="13"/>
  <c r="I51" i="13"/>
  <c r="H51" i="13"/>
  <c r="K54" i="13" l="1"/>
  <c r="I52" i="13"/>
  <c r="H52" i="13"/>
  <c r="B53" i="13"/>
  <c r="D54" i="13"/>
  <c r="C54" i="13" s="1"/>
  <c r="J51" i="13"/>
  <c r="K55" i="13" l="1"/>
  <c r="J52" i="13"/>
  <c r="D55" i="13"/>
  <c r="C55" i="13" s="1"/>
  <c r="B54" i="13"/>
  <c r="I53" i="13"/>
  <c r="H53" i="13"/>
  <c r="K56" i="13" l="1"/>
  <c r="I54" i="13"/>
  <c r="H54" i="13"/>
  <c r="B55" i="13"/>
  <c r="D56" i="13"/>
  <c r="C56" i="13" s="1"/>
  <c r="J53" i="13"/>
  <c r="K57" i="13" l="1"/>
  <c r="J54" i="13"/>
  <c r="D57" i="13"/>
  <c r="C57" i="13" s="1"/>
  <c r="B56" i="13"/>
  <c r="I55" i="13"/>
  <c r="H55" i="13"/>
  <c r="K58" i="13" l="1"/>
  <c r="B57" i="13"/>
  <c r="D58" i="13"/>
  <c r="C58" i="13" s="1"/>
  <c r="I56" i="13"/>
  <c r="H56" i="13"/>
  <c r="J55" i="13"/>
  <c r="K59" i="13" l="1"/>
  <c r="D59" i="13"/>
  <c r="C59" i="13" s="1"/>
  <c r="B58" i="13"/>
  <c r="J56" i="13"/>
  <c r="I57" i="13"/>
  <c r="H57" i="13"/>
  <c r="K60" i="13" l="1"/>
  <c r="J57" i="13"/>
  <c r="I58" i="13"/>
  <c r="H58" i="13"/>
  <c r="D60" i="13"/>
  <c r="C60" i="13" s="1"/>
  <c r="B59" i="13"/>
  <c r="K61" i="13" l="1"/>
  <c r="J58" i="13"/>
  <c r="B60" i="13"/>
  <c r="D61" i="13"/>
  <c r="C61" i="13" s="1"/>
  <c r="I59" i="13"/>
  <c r="H59" i="13"/>
  <c r="K62" i="13" l="1"/>
  <c r="D62" i="13"/>
  <c r="C62" i="13" s="1"/>
  <c r="B61" i="13"/>
  <c r="J59" i="13"/>
  <c r="I60" i="13"/>
  <c r="H60" i="13"/>
  <c r="K63" i="13" l="1"/>
  <c r="J60" i="13"/>
  <c r="B62" i="13"/>
  <c r="D63" i="13"/>
  <c r="C63" i="13" s="1"/>
  <c r="I61" i="13"/>
  <c r="H61" i="13"/>
  <c r="K64" i="13" l="1"/>
  <c r="D64" i="13"/>
  <c r="C64" i="13" s="1"/>
  <c r="B63" i="13"/>
  <c r="J61" i="13"/>
  <c r="I62" i="13"/>
  <c r="H62" i="13"/>
  <c r="K65" i="13" l="1"/>
  <c r="J62" i="13"/>
  <c r="B64" i="13"/>
  <c r="D65" i="13"/>
  <c r="C65" i="13" s="1"/>
  <c r="I63" i="13"/>
  <c r="H63" i="13"/>
  <c r="K66" i="13" l="1"/>
  <c r="D66" i="13"/>
  <c r="C66" i="13" s="1"/>
  <c r="B65" i="13"/>
  <c r="J63" i="13"/>
  <c r="I64" i="13"/>
  <c r="H64" i="13"/>
  <c r="K67" i="13" l="1"/>
  <c r="J64" i="13"/>
  <c r="B66" i="13"/>
  <c r="D67" i="13"/>
  <c r="C67" i="13" s="1"/>
  <c r="I65" i="13"/>
  <c r="H65" i="13"/>
  <c r="K68" i="13" l="1"/>
  <c r="D68" i="13"/>
  <c r="C68" i="13" s="1"/>
  <c r="B67" i="13"/>
  <c r="J65" i="13"/>
  <c r="I66" i="13"/>
  <c r="H66" i="13"/>
  <c r="K69" i="13" l="1"/>
  <c r="J66" i="13"/>
  <c r="B68" i="13"/>
  <c r="D69" i="13"/>
  <c r="C69" i="13" s="1"/>
  <c r="I67" i="13"/>
  <c r="H67" i="13"/>
  <c r="K70" i="13" l="1"/>
  <c r="D70" i="13"/>
  <c r="C70" i="13" s="1"/>
  <c r="B69" i="13"/>
  <c r="J67" i="13"/>
  <c r="I68" i="13"/>
  <c r="H68" i="13"/>
  <c r="K71" i="13" l="1"/>
  <c r="J68" i="13"/>
  <c r="B70" i="13"/>
  <c r="D71" i="13"/>
  <c r="C71" i="13" s="1"/>
  <c r="I69" i="13"/>
  <c r="H69" i="13"/>
  <c r="K72" i="13" l="1"/>
  <c r="D72" i="13"/>
  <c r="C72" i="13" s="1"/>
  <c r="B71" i="13"/>
  <c r="J69" i="13"/>
  <c r="I70" i="13"/>
  <c r="H70" i="13"/>
  <c r="K73" i="13" l="1"/>
  <c r="J70" i="13"/>
  <c r="B72" i="13"/>
  <c r="D73" i="13"/>
  <c r="C73" i="13" s="1"/>
  <c r="I71" i="13"/>
  <c r="H71" i="13"/>
  <c r="K74" i="13" l="1"/>
  <c r="D74" i="13"/>
  <c r="C74" i="13" s="1"/>
  <c r="B73" i="13"/>
  <c r="J71" i="13"/>
  <c r="I72" i="13"/>
  <c r="H72" i="13"/>
  <c r="K75" i="13" l="1"/>
  <c r="J72" i="13"/>
  <c r="B74" i="13"/>
  <c r="D75" i="13"/>
  <c r="C75" i="13" s="1"/>
  <c r="I73" i="13"/>
  <c r="H73" i="13"/>
  <c r="K76" i="13" l="1"/>
  <c r="D76" i="13"/>
  <c r="C76" i="13" s="1"/>
  <c r="B75" i="13"/>
  <c r="J73" i="13"/>
  <c r="I74" i="13"/>
  <c r="H74" i="13"/>
  <c r="K77" i="13" l="1"/>
  <c r="J74" i="13"/>
  <c r="B76" i="13"/>
  <c r="D77" i="13"/>
  <c r="C77" i="13" s="1"/>
  <c r="I75" i="13"/>
  <c r="H75" i="13"/>
  <c r="K78" i="13" l="1"/>
  <c r="D78" i="13"/>
  <c r="C78" i="13" s="1"/>
  <c r="B77" i="13"/>
  <c r="J75" i="13"/>
  <c r="I76" i="13"/>
  <c r="H76" i="13"/>
  <c r="K79" i="13" l="1"/>
  <c r="J76" i="13"/>
  <c r="B78" i="13"/>
  <c r="D79" i="13"/>
  <c r="C79" i="13" s="1"/>
  <c r="I77" i="13"/>
  <c r="H77" i="13"/>
  <c r="K80" i="13" l="1"/>
  <c r="D80" i="13"/>
  <c r="C80" i="13" s="1"/>
  <c r="B79" i="13"/>
  <c r="J77" i="13"/>
  <c r="I78" i="13"/>
  <c r="H78" i="13"/>
  <c r="K81" i="13" l="1"/>
  <c r="J78" i="13"/>
  <c r="B80" i="13"/>
  <c r="D81" i="13"/>
  <c r="C81" i="13" s="1"/>
  <c r="I79" i="13"/>
  <c r="H79" i="13"/>
  <c r="K82" i="13" l="1"/>
  <c r="D82" i="13"/>
  <c r="C82" i="13" s="1"/>
  <c r="B81" i="13"/>
  <c r="J79" i="13"/>
  <c r="I80" i="13"/>
  <c r="H80" i="13"/>
  <c r="K83" i="13" l="1"/>
  <c r="J80" i="13"/>
  <c r="B82" i="13"/>
  <c r="D83" i="13"/>
  <c r="C83" i="13" s="1"/>
  <c r="I81" i="13"/>
  <c r="H81" i="13"/>
  <c r="K84" i="13" l="1"/>
  <c r="D84" i="13"/>
  <c r="C84" i="13" s="1"/>
  <c r="B83" i="13"/>
  <c r="J81" i="13"/>
  <c r="I82" i="13"/>
  <c r="H82" i="13"/>
  <c r="K85" i="13" l="1"/>
  <c r="J82" i="13"/>
  <c r="B84" i="13"/>
  <c r="D85" i="13"/>
  <c r="C85" i="13" s="1"/>
  <c r="I83" i="13"/>
  <c r="H83" i="13"/>
  <c r="K86" i="13" l="1"/>
  <c r="D86" i="13"/>
  <c r="C86" i="13" s="1"/>
  <c r="B85" i="13"/>
  <c r="J83" i="13"/>
  <c r="I84" i="13"/>
  <c r="H84" i="13"/>
  <c r="K87" i="13" l="1"/>
  <c r="J84" i="13"/>
  <c r="B86" i="13"/>
  <c r="D87" i="13"/>
  <c r="C87" i="13" s="1"/>
  <c r="I85" i="13"/>
  <c r="H85" i="13"/>
  <c r="K88" i="13" l="1"/>
  <c r="D88" i="13"/>
  <c r="C88" i="13" s="1"/>
  <c r="B87" i="13"/>
  <c r="J85" i="13"/>
  <c r="I86" i="13"/>
  <c r="H86" i="13"/>
  <c r="K89" i="13" l="1"/>
  <c r="J86" i="13"/>
  <c r="I87" i="13"/>
  <c r="H87" i="13"/>
  <c r="B88" i="13"/>
  <c r="D89" i="13"/>
  <c r="C89" i="13" s="1"/>
  <c r="K90" i="13" l="1"/>
  <c r="J87" i="13"/>
  <c r="D90" i="13"/>
  <c r="C90" i="13" s="1"/>
  <c r="B89" i="13"/>
  <c r="I88" i="13"/>
  <c r="H88" i="13"/>
  <c r="K91" i="13" l="1"/>
  <c r="I89" i="13"/>
  <c r="H89" i="13"/>
  <c r="B90" i="13"/>
  <c r="D91" i="13"/>
  <c r="C91" i="13" s="1"/>
  <c r="J88" i="13"/>
  <c r="K92" i="13" l="1"/>
  <c r="J89" i="13"/>
  <c r="D92" i="13"/>
  <c r="C92" i="13" s="1"/>
  <c r="B91" i="13"/>
  <c r="I90" i="13"/>
  <c r="H90" i="13"/>
  <c r="K93" i="13" l="1"/>
  <c r="I91" i="13"/>
  <c r="H91" i="13"/>
  <c r="B92" i="13"/>
  <c r="D93" i="13"/>
  <c r="C93" i="13" s="1"/>
  <c r="J90" i="13"/>
  <c r="K94" i="13" l="1"/>
  <c r="J91" i="13"/>
  <c r="D94" i="13"/>
  <c r="C94" i="13" s="1"/>
  <c r="B93" i="13"/>
  <c r="I92" i="13"/>
  <c r="H92" i="13"/>
  <c r="K95" i="13" l="1"/>
  <c r="I93" i="13"/>
  <c r="H93" i="13"/>
  <c r="B94" i="13"/>
  <c r="D95" i="13"/>
  <c r="C95" i="13" s="1"/>
  <c r="J92" i="13"/>
  <c r="K96" i="13" l="1"/>
  <c r="J93" i="13"/>
  <c r="D96" i="13"/>
  <c r="C96" i="13" s="1"/>
  <c r="B95" i="13"/>
  <c r="I94" i="13"/>
  <c r="H94" i="13"/>
  <c r="K98" i="13" l="1"/>
  <c r="K97" i="13"/>
  <c r="B96" i="13"/>
  <c r="D97" i="13"/>
  <c r="C97" i="13" s="1"/>
  <c r="I95" i="13"/>
  <c r="H95" i="13"/>
  <c r="J94" i="13"/>
  <c r="D98" i="13" l="1"/>
  <c r="C98" i="13" s="1"/>
  <c r="B98" i="13" s="1"/>
  <c r="B97" i="13"/>
  <c r="J95" i="13"/>
  <c r="I96" i="13"/>
  <c r="H96" i="13"/>
  <c r="J96" i="13" l="1"/>
  <c r="I98" i="13"/>
  <c r="H98" i="13"/>
  <c r="I97" i="13"/>
  <c r="H97" i="13"/>
  <c r="J98" i="13" l="1"/>
  <c r="J97" i="13"/>
</calcChain>
</file>

<file path=xl/sharedStrings.xml><?xml version="1.0" encoding="utf-8"?>
<sst xmlns="http://schemas.openxmlformats.org/spreadsheetml/2006/main" count="67" uniqueCount="62">
  <si>
    <t>Inflation</t>
  </si>
  <si>
    <t>Interest</t>
  </si>
  <si>
    <t>Payment</t>
  </si>
  <si>
    <t>End of month</t>
  </si>
  <si>
    <t>GAP</t>
  </si>
  <si>
    <t>MSRP</t>
  </si>
  <si>
    <t>Tax rate</t>
  </si>
  <si>
    <t>Loan parameters</t>
  </si>
  <si>
    <t>Term in months</t>
  </si>
  <si>
    <t>Monthly Payment</t>
  </si>
  <si>
    <t>Notes</t>
  </si>
  <si>
    <r>
      <t>Interest rate</t>
    </r>
    <r>
      <rPr>
        <b/>
        <vertAlign val="superscript"/>
        <sz val="11"/>
        <color theme="1"/>
        <rFont val="Calibri"/>
        <family val="2"/>
        <scheme val="minor"/>
      </rPr>
      <t>2</t>
    </r>
  </si>
  <si>
    <r>
      <t>Depreciation</t>
    </r>
    <r>
      <rPr>
        <b/>
        <vertAlign val="superscript"/>
        <sz val="11"/>
        <color theme="1"/>
        <rFont val="Calibri"/>
        <family val="2"/>
        <scheme val="minor"/>
      </rPr>
      <t>3</t>
    </r>
  </si>
  <si>
    <r>
      <t>Loan amount</t>
    </r>
    <r>
      <rPr>
        <b/>
        <vertAlign val="superscript"/>
        <sz val="11"/>
        <color theme="1"/>
        <rFont val="Calibri"/>
        <family val="2"/>
        <scheme val="minor"/>
      </rPr>
      <t>1</t>
    </r>
  </si>
  <si>
    <t>Loan Balance</t>
  </si>
  <si>
    <t>Combined Loan and Replacement exposure</t>
  </si>
  <si>
    <t>Total Loss Benefit</t>
  </si>
  <si>
    <t>Total Discount</t>
  </si>
  <si>
    <t>Combined exposure after discounts</t>
  </si>
  <si>
    <t>Loan Amount Error Message</t>
  </si>
  <si>
    <t>Province</t>
  </si>
  <si>
    <t>AB</t>
  </si>
  <si>
    <t>BC</t>
  </si>
  <si>
    <t>SK</t>
  </si>
  <si>
    <t>MB</t>
  </si>
  <si>
    <t>ON</t>
  </si>
  <si>
    <t>PQ</t>
  </si>
  <si>
    <t>NS</t>
  </si>
  <si>
    <t>NB</t>
  </si>
  <si>
    <t>NF</t>
  </si>
  <si>
    <t>PE</t>
  </si>
  <si>
    <t>YK</t>
  </si>
  <si>
    <t>NT</t>
  </si>
  <si>
    <t>GAP Purchased?</t>
  </si>
  <si>
    <t>Yes</t>
  </si>
  <si>
    <t>No</t>
  </si>
  <si>
    <t>New Vehicle Price</t>
  </si>
  <si>
    <t>Depreciated Value</t>
  </si>
  <si>
    <r>
      <t>Tax rate</t>
    </r>
    <r>
      <rPr>
        <b/>
        <vertAlign val="superscript"/>
        <sz val="11"/>
        <color theme="1"/>
        <rFont val="Calibri"/>
        <family val="2"/>
        <scheme val="minor"/>
      </rPr>
      <t>4</t>
    </r>
  </si>
  <si>
    <t>Total Loss In-Store Credit</t>
  </si>
  <si>
    <t>http://www.consumerreports.org/cro/2012/12/what-that-car-really-costs-to-own/index.htm</t>
  </si>
  <si>
    <r>
      <rPr>
        <vertAlign val="superscript"/>
        <sz val="11"/>
        <color theme="1"/>
        <rFont val="Calibri"/>
        <family val="2"/>
        <scheme val="minor"/>
      </rPr>
      <t>2</t>
    </r>
    <r>
      <rPr>
        <sz val="11"/>
        <color theme="1"/>
        <rFont val="Calibri"/>
        <family val="2"/>
        <scheme val="minor"/>
      </rPr>
      <t xml:space="preserve"> Rate is compounded monthly (effective monthly rate is the quoted rate / 12)</t>
    </r>
  </si>
  <si>
    <r>
      <rPr>
        <vertAlign val="superscript"/>
        <sz val="11"/>
        <color theme="1"/>
        <rFont val="Calibri"/>
        <family val="2"/>
        <scheme val="minor"/>
      </rPr>
      <t xml:space="preserve">4 </t>
    </r>
    <r>
      <rPr>
        <sz val="11"/>
        <color theme="1"/>
        <rFont val="Calibri"/>
        <family val="2"/>
        <scheme val="minor"/>
      </rPr>
      <t>Tax Rate is GST &amp; PST/QST or HST but does not calculate Luxury Tax</t>
    </r>
  </si>
  <si>
    <r>
      <rPr>
        <vertAlign val="superscript"/>
        <sz val="11"/>
        <color theme="1"/>
        <rFont val="Calibri"/>
        <family val="2"/>
        <scheme val="minor"/>
      </rPr>
      <t>3</t>
    </r>
    <r>
      <rPr>
        <sz val="11"/>
        <color theme="1"/>
        <rFont val="Calibri"/>
        <family val="2"/>
        <scheme val="minor"/>
      </rPr>
      <t xml:space="preserve"> Observed to be approximately 21% per year on average. </t>
    </r>
  </si>
  <si>
    <t>Expenses related to buying a new vehicle may include:</t>
  </si>
  <si>
    <t>1st payment:</t>
  </si>
  <si>
    <t>Security deposit:</t>
  </si>
  <si>
    <t>New license plates:</t>
  </si>
  <si>
    <t>Winter tires / wheels:</t>
  </si>
  <si>
    <t>Floor Mats:</t>
  </si>
  <si>
    <t>Anti-theft Device:</t>
  </si>
  <si>
    <t>Misc. Expenses:</t>
  </si>
  <si>
    <t>Total:</t>
  </si>
  <si>
    <t>________________________________          _________________________________________           ___________________________</t>
  </si>
  <si>
    <t>Name of Customer                                              Signature of Customer                                                             Date</t>
  </si>
  <si>
    <t>Name of Witness                                                 Signature of Witness                                                                 Date</t>
  </si>
  <si>
    <t>The Vehicle Loss Privilege Program provides you with the opportunity to purchase a replacement vehicle from your selling dealer and take advantage of an in-store loyalty credit in the event your vehicle is stolen or deemed a partial or total loss. The dollar value of the in-store loyalty credit can be a fixed amount or it can be a variable amount that is calculated based on your remaining loan balance after deducting the proceeds you receive from your automobile insurance policy.
After having been presented with the full details of the Vehicle Loss Privilege Program, and having given the matter careful thought and due consideration, I hereby waive my right to participate in the Vehicle Loss Privilege Program for my vehicle and thus I assume full, complete and total responsibility for any costs that I incur as a result of declining to participate in the Program.</t>
  </si>
  <si>
    <t>Remote Starter:</t>
  </si>
  <si>
    <t>Negative Equity parameters</t>
  </si>
  <si>
    <t>3rd Party GAP Purchased?</t>
  </si>
  <si>
    <r>
      <rPr>
        <vertAlign val="superscript"/>
        <sz val="11"/>
        <color theme="1"/>
        <rFont val="Calibri"/>
        <family val="2"/>
        <scheme val="minor"/>
      </rPr>
      <t>1</t>
    </r>
    <r>
      <rPr>
        <sz val="11"/>
        <color theme="1"/>
        <rFont val="Calibri"/>
        <family val="2"/>
        <scheme val="minor"/>
      </rPr>
      <t xml:space="preserve"> In-Store Loyalty Credit is capped to 150% of the MSRP</t>
    </r>
  </si>
  <si>
    <t>Depreciated Value inc Total Loss In-Store Loyalty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</si>
</sst>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3" formatCode="_-* #,##0.00_-;\-* #,##0.00_-;_-* &quot;-&quot;??_-;_-@_-"/>
    <numFmt numFmtId="164" formatCode="&quot;$&quot;#,##0.00_);[Red]\(&quot;$&quot;#,##0.00\)"/>
    <numFmt numFmtId="165" formatCode="_(&quot;$&quot;* #,##0.00_);_(&quot;$&quot;* \(#,##0.00\);_(&quot;$&quot;* &quot;-&quot;??_);_(@_)"/>
    <numFmt numFmtId="166" formatCode="_-* #,##0_-;\-* #,##0_-;_-* &quot;-&quot;??_-;_-@_-"/>
    <numFmt numFmtId="167" formatCode="0.0%"/>
    <numFmt numFmtId="168" formatCode="&quot;$&quot;#,##0"/>
  </numFmts>
  <fonts count="11" x14ac:knownFonts="1">
    <font>
      <sz val="11"/>
      <color theme="1"/>
      <name val="Calibri"/>
      <family val="2"/>
      <scheme val="minor"/>
    </font>
    <font>
      <sz val="11"/>
      <color theme="1"/>
      <name val="Calibri"/>
      <family val="2"/>
      <scheme val="minor"/>
    </font>
    <font>
      <u/>
      <sz val="11"/>
      <color theme="1"/>
      <name val="Calibri"/>
      <family val="2"/>
      <scheme val="minor"/>
    </font>
    <font>
      <sz val="11"/>
      <color rgb="FF0070C0"/>
      <name val="Calibri"/>
      <family val="2"/>
      <scheme val="minor"/>
    </font>
    <font>
      <vertAlign val="superscript"/>
      <sz val="11"/>
      <color theme="1"/>
      <name val="Calibri"/>
      <family val="2"/>
      <scheme val="minor"/>
    </font>
    <font>
      <b/>
      <sz val="11"/>
      <color theme="1"/>
      <name val="Calibri"/>
      <family val="2"/>
      <scheme val="minor"/>
    </font>
    <font>
      <b/>
      <u/>
      <sz val="11"/>
      <color theme="1"/>
      <name val="Calibri"/>
      <family val="2"/>
      <scheme val="minor"/>
    </font>
    <font>
      <b/>
      <vertAlign val="superscript"/>
      <sz val="11"/>
      <color theme="1"/>
      <name val="Calibri"/>
      <family val="2"/>
      <scheme val="minor"/>
    </font>
    <font>
      <b/>
      <sz val="11"/>
      <color rgb="FF0070C0"/>
      <name val="Calibri"/>
      <family val="2"/>
      <scheme val="minor"/>
    </font>
    <font>
      <b/>
      <sz val="10"/>
      <color rgb="FFC00000"/>
      <name val="Calibri"/>
      <family val="2"/>
      <scheme val="minor"/>
    </font>
    <font>
      <u/>
      <sz val="11"/>
      <color theme="1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D4D4D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165" fontId="1" fillId="0" borderId="0" applyFont="0" applyFill="0" applyBorder="0" applyAlignment="0" applyProtection="0"/>
  </cellStyleXfs>
  <cellXfs count="40">
    <xf numFmtId="0" fontId="0" fillId="0" borderId="0" xfId="0"/>
    <xf numFmtId="166" fontId="0" fillId="0" borderId="0" xfId="1" applyNumberFormat="1" applyFont="1"/>
    <xf numFmtId="166" fontId="0" fillId="0" borderId="0" xfId="0" applyNumberFormat="1"/>
    <xf numFmtId="0" fontId="2" fillId="0" borderId="0" xfId="0" applyFont="1"/>
    <xf numFmtId="0" fontId="0" fillId="0" borderId="0" xfId="0" applyFill="1"/>
    <xf numFmtId="0" fontId="5" fillId="2" borderId="2" xfId="0" applyFont="1" applyFill="1" applyBorder="1"/>
    <xf numFmtId="9" fontId="8" fillId="3" borderId="3" xfId="0" applyNumberFormat="1" applyFont="1" applyFill="1" applyBorder="1"/>
    <xf numFmtId="167" fontId="8" fillId="3" borderId="1" xfId="0" applyNumberFormat="1" applyFont="1" applyFill="1" applyBorder="1"/>
    <xf numFmtId="167" fontId="8" fillId="3" borderId="4" xfId="0" applyNumberFormat="1" applyFont="1" applyFill="1" applyBorder="1"/>
    <xf numFmtId="6" fontId="0" fillId="0" borderId="0" xfId="0" applyNumberFormat="1"/>
    <xf numFmtId="0" fontId="0" fillId="4" borderId="1" xfId="0" applyFill="1" applyBorder="1"/>
    <xf numFmtId="164" fontId="0" fillId="4" borderId="1" xfId="0" applyNumberFormat="1" applyFill="1" applyBorder="1"/>
    <xf numFmtId="10" fontId="0" fillId="0" borderId="0" xfId="0" applyNumberFormat="1"/>
    <xf numFmtId="0" fontId="0" fillId="0" borderId="1" xfId="0" applyBorder="1" applyAlignment="1">
      <alignment vertical="center" wrapText="1"/>
    </xf>
    <xf numFmtId="10" fontId="0" fillId="0" borderId="1" xfId="2" applyNumberFormat="1" applyFont="1" applyBorder="1"/>
    <xf numFmtId="0" fontId="0" fillId="0" borderId="1" xfId="0" applyFill="1" applyBorder="1" applyAlignment="1">
      <alignment vertical="center" wrapText="1"/>
    </xf>
    <xf numFmtId="0" fontId="0" fillId="0" borderId="0" xfId="0" applyAlignment="1">
      <alignment wrapText="1"/>
    </xf>
    <xf numFmtId="0" fontId="5" fillId="2" borderId="0" xfId="0" applyFont="1" applyFill="1" applyBorder="1"/>
    <xf numFmtId="167" fontId="0" fillId="0" borderId="1" xfId="2" applyNumberFormat="1" applyFont="1" applyBorder="1"/>
    <xf numFmtId="0" fontId="0" fillId="5" borderId="0" xfId="0" applyFill="1" applyBorder="1"/>
    <xf numFmtId="0" fontId="6" fillId="5" borderId="0" xfId="0" applyFont="1" applyFill="1" applyBorder="1"/>
    <xf numFmtId="0" fontId="5" fillId="5" borderId="0" xfId="0" applyFont="1" applyFill="1" applyBorder="1"/>
    <xf numFmtId="0" fontId="9" fillId="5" borderId="0" xfId="0" applyFont="1" applyFill="1" applyBorder="1" applyAlignment="1">
      <alignment horizontal="center"/>
    </xf>
    <xf numFmtId="10" fontId="0" fillId="5" borderId="0" xfId="0" applyNumberFormat="1" applyFill="1" applyBorder="1"/>
    <xf numFmtId="166" fontId="0" fillId="5" borderId="0" xfId="1" applyNumberFormat="1" applyFont="1" applyFill="1" applyBorder="1"/>
    <xf numFmtId="0" fontId="3" fillId="5" borderId="0" xfId="0" applyFont="1" applyFill="1" applyBorder="1"/>
    <xf numFmtId="10" fontId="8" fillId="5" borderId="1" xfId="0" applyNumberFormat="1" applyFont="1" applyFill="1" applyBorder="1" applyProtection="1"/>
    <xf numFmtId="6" fontId="8" fillId="0" borderId="1" xfId="1" applyNumberFormat="1" applyFont="1" applyFill="1" applyBorder="1" applyProtection="1">
      <protection locked="0"/>
    </xf>
    <xf numFmtId="10" fontId="8" fillId="0" borderId="1" xfId="0" applyNumberFormat="1" applyFont="1" applyFill="1" applyBorder="1" applyProtection="1">
      <protection locked="0"/>
    </xf>
    <xf numFmtId="0" fontId="8" fillId="0" borderId="1" xfId="0" applyFont="1" applyFill="1" applyBorder="1" applyProtection="1">
      <protection locked="0"/>
    </xf>
    <xf numFmtId="49" fontId="0" fillId="0" borderId="0" xfId="0" applyNumberFormat="1" applyFont="1"/>
    <xf numFmtId="49" fontId="2" fillId="0" borderId="0" xfId="3" applyNumberFormat="1" applyFont="1" applyAlignment="1">
      <alignment vertical="center"/>
    </xf>
    <xf numFmtId="0" fontId="5" fillId="0" borderId="0" xfId="0" applyFont="1" applyAlignment="1">
      <alignment vertical="center"/>
    </xf>
    <xf numFmtId="0" fontId="5" fillId="0" borderId="0" xfId="0" applyFont="1"/>
    <xf numFmtId="168" fontId="0" fillId="0" borderId="0" xfId="0" applyNumberFormat="1"/>
    <xf numFmtId="168" fontId="5" fillId="0" borderId="0" xfId="0" applyNumberFormat="1" applyFont="1"/>
    <xf numFmtId="0" fontId="0" fillId="0" borderId="0" xfId="0" applyAlignment="1">
      <alignment horizontal="left"/>
    </xf>
    <xf numFmtId="165" fontId="5" fillId="0" borderId="0" xfId="4" applyFont="1"/>
    <xf numFmtId="0" fontId="0" fillId="0" borderId="0" xfId="0" applyAlignment="1">
      <alignment vertical="center" wrapText="1"/>
    </xf>
    <xf numFmtId="0" fontId="0" fillId="0" borderId="0" xfId="0" applyAlignment="1">
      <alignment wrapText="1"/>
    </xf>
  </cellXfs>
  <cellStyles count="5">
    <cellStyle name="Comma" xfId="1" builtinId="3"/>
    <cellStyle name="Currency" xfId="4" builtinId="4"/>
    <cellStyle name="Hyperlink" xfId="3" builtinId="8"/>
    <cellStyle name="Normal" xfId="0" builtinId="0"/>
    <cellStyle name="Percent" xfId="2" builtinId="5"/>
  </cellStyles>
  <dxfs count="0"/>
  <tableStyles count="0" defaultTableStyle="TableStyleMedium2" defaultPivotStyle="PivotStyleLight16"/>
  <colors>
    <mruColors>
      <color rgb="FFD4D4D4"/>
      <color rgb="FFD6D6D6"/>
      <color rgb="FFD7D7D7"/>
      <color rgb="FFDBDBD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Replacement</a:t>
            </a:r>
            <a:r>
              <a:rPr lang="en-CA" baseline="0"/>
              <a:t> vehicle exposure</a:t>
            </a:r>
            <a:endParaRPr lang="en-CA"/>
          </a:p>
        </c:rich>
      </c:tx>
      <c:layout>
        <c:manualLayout>
          <c:xMode val="edge"/>
          <c:yMode val="edge"/>
          <c:x val="0.20602863602110019"/>
          <c:y val="2.5723472668810289E-2"/>
        </c:manualLayout>
      </c:layout>
      <c:overlay val="1"/>
    </c:title>
    <c:autoTitleDeleted val="0"/>
    <c:plotArea>
      <c:layout/>
      <c:lineChart>
        <c:grouping val="standard"/>
        <c:varyColors val="0"/>
        <c:ser>
          <c:idx val="0"/>
          <c:order val="0"/>
          <c:tx>
            <c:strRef>
              <c:f>Calculations!$G$1</c:f>
              <c:strCache>
                <c:ptCount val="1"/>
                <c:pt idx="0">
                  <c:v>New Vehicle Price</c:v>
                </c:pt>
              </c:strCache>
            </c:strRef>
          </c:tx>
          <c:spPr>
            <a:ln>
              <a:solidFill>
                <a:srgbClr val="00B050"/>
              </a:solidFill>
            </a:ln>
          </c:spPr>
          <c:marker>
            <c:symbol val="none"/>
          </c:marker>
          <c:cat>
            <c:numRef>
              <c:f>Calculations!$A$2:$A$98</c:f>
              <c:numCache>
                <c:formatCode>General</c:formatCode>
                <c:ptCount val="9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numCache>
            </c:numRef>
          </c:cat>
          <c:val>
            <c:numRef>
              <c:f>Calculations!$G$2:$G$98</c:f>
              <c:numCache>
                <c:formatCode>_-* #,##0_-;\-* #,##0_-;_-* "-"??_-;_-@_-</c:formatCode>
                <c:ptCount val="97"/>
                <c:pt idx="0">
                  <c:v>67200</c:v>
                </c:pt>
                <c:pt idx="1">
                  <c:v>67338.420997333436</c:v>
                </c:pt>
                <c:pt idx="2">
                  <c:v>67477.127119257682</c:v>
                </c:pt>
                <c:pt idx="3">
                  <c:v>67616.118953082725</c:v>
                </c:pt>
                <c:pt idx="4">
                  <c:v>67755.397087328281</c:v>
                </c:pt>
                <c:pt idx="5">
                  <c:v>67894.96211172636</c:v>
                </c:pt>
                <c:pt idx="6">
                  <c:v>68034.814617223688</c:v>
                </c:pt>
                <c:pt idx="7">
                  <c:v>68174.955195984279</c:v>
                </c:pt>
                <c:pt idx="8">
                  <c:v>68315.38444139187</c:v>
                </c:pt>
                <c:pt idx="9">
                  <c:v>68456.102948052503</c:v>
                </c:pt>
                <c:pt idx="10">
                  <c:v>68597.111311796994</c:v>
                </c:pt>
                <c:pt idx="11">
                  <c:v>68738.410129683471</c:v>
                </c:pt>
                <c:pt idx="12">
                  <c:v>68879.999999999913</c:v>
                </c:pt>
                <c:pt idx="13">
                  <c:v>69021.881522266674</c:v>
                </c:pt>
                <c:pt idx="14">
                  <c:v>69164.055297239029</c:v>
                </c:pt>
                <c:pt idx="15">
                  <c:v>69306.521926909685</c:v>
                </c:pt>
                <c:pt idx="16">
                  <c:v>69449.28201451138</c:v>
                </c:pt>
                <c:pt idx="17">
                  <c:v>69592.336164519409</c:v>
                </c:pt>
                <c:pt idx="18">
                  <c:v>69735.684982654173</c:v>
                </c:pt>
                <c:pt idx="19">
                  <c:v>69879.329075883768</c:v>
                </c:pt>
                <c:pt idx="20">
                  <c:v>70023.269052426549</c:v>
                </c:pt>
                <c:pt idx="21">
                  <c:v>70167.505521753701</c:v>
                </c:pt>
                <c:pt idx="22">
                  <c:v>70312.039094591804</c:v>
                </c:pt>
                <c:pt idx="23">
                  <c:v>70456.870382925452</c:v>
                </c:pt>
                <c:pt idx="24">
                  <c:v>70601.999999999811</c:v>
                </c:pt>
                <c:pt idx="25">
                  <c:v>70747.428560323242</c:v>
                </c:pt>
                <c:pt idx="26">
                  <c:v>70893.156679669904</c:v>
                </c:pt>
                <c:pt idx="27">
                  <c:v>71039.184975082331</c:v>
                </c:pt>
                <c:pt idx="28">
                  <c:v>71185.514064874078</c:v>
                </c:pt>
                <c:pt idx="29">
                  <c:v>71332.144568632313</c:v>
                </c:pt>
                <c:pt idx="30">
                  <c:v>71479.077107220452</c:v>
                </c:pt>
                <c:pt idx="31">
                  <c:v>71626.312302780789</c:v>
                </c:pt>
                <c:pt idx="32">
                  <c:v>71773.850778737135</c:v>
                </c:pt>
                <c:pt idx="33">
                  <c:v>71921.693159797462</c:v>
                </c:pt>
                <c:pt idx="34">
                  <c:v>72069.840071956511</c:v>
                </c:pt>
                <c:pt idx="35">
                  <c:v>72218.292142498496</c:v>
                </c:pt>
                <c:pt idx="36">
                  <c:v>72367.049999999712</c:v>
                </c:pt>
                <c:pt idx="37">
                  <c:v>72516.114274331238</c:v>
                </c:pt>
                <c:pt idx="38">
                  <c:v>72665.485596661572</c:v>
                </c:pt>
                <c:pt idx="39">
                  <c:v>72815.164599459313</c:v>
                </c:pt>
                <c:pt idx="40">
                  <c:v>72965.151916495844</c:v>
                </c:pt>
                <c:pt idx="41">
                  <c:v>73115.448182848035</c:v>
                </c:pt>
                <c:pt idx="42">
                  <c:v>73266.054034900866</c:v>
                </c:pt>
                <c:pt idx="43">
                  <c:v>73416.970110350216</c:v>
                </c:pt>
                <c:pt idx="44">
                  <c:v>73568.197048205475</c:v>
                </c:pt>
                <c:pt idx="45">
                  <c:v>73719.735488792299</c:v>
                </c:pt>
                <c:pt idx="46">
                  <c:v>73871.58607375533</c:v>
                </c:pt>
                <c:pt idx="47">
                  <c:v>74023.749446060858</c:v>
                </c:pt>
                <c:pt idx="48">
                  <c:v>74176.2262499996</c:v>
                </c:pt>
                <c:pt idx="49">
                  <c:v>74329.017131189408</c:v>
                </c:pt>
                <c:pt idx="50">
                  <c:v>74482.122736577992</c:v>
                </c:pt>
                <c:pt idx="51">
                  <c:v>74635.543714445681</c:v>
                </c:pt>
                <c:pt idx="52">
                  <c:v>74789.280714408131</c:v>
                </c:pt>
                <c:pt idx="53">
                  <c:v>74943.33438741912</c:v>
                </c:pt>
                <c:pt idx="54">
                  <c:v>75097.705385773283</c:v>
                </c:pt>
                <c:pt idx="55">
                  <c:v>75252.394363108862</c:v>
                </c:pt>
                <c:pt idx="56">
                  <c:v>75407.401974410503</c:v>
                </c:pt>
                <c:pt idx="57">
                  <c:v>75562.728876011999</c:v>
                </c:pt>
                <c:pt idx="58">
                  <c:v>75718.375725599108</c:v>
                </c:pt>
                <c:pt idx="59">
                  <c:v>75874.34318221228</c:v>
                </c:pt>
                <c:pt idx="60">
                  <c:v>76030.631906249502</c:v>
                </c:pt>
                <c:pt idx="61">
                  <c:v>76187.242559469058</c:v>
                </c:pt>
                <c:pt idx="62">
                  <c:v>76344.175804992352</c:v>
                </c:pt>
                <c:pt idx="63">
                  <c:v>76501.432307306721</c:v>
                </c:pt>
                <c:pt idx="64">
                  <c:v>76659.012732268224</c:v>
                </c:pt>
                <c:pt idx="65">
                  <c:v>76816.917747104482</c:v>
                </c:pt>
                <c:pt idx="66">
                  <c:v>76975.148020417488</c:v>
                </c:pt>
                <c:pt idx="67">
                  <c:v>77133.704222186454</c:v>
                </c:pt>
                <c:pt idx="68">
                  <c:v>77292.58702377064</c:v>
                </c:pt>
                <c:pt idx="69">
                  <c:v>77451.797097912175</c:v>
                </c:pt>
                <c:pt idx="70">
                  <c:v>77611.335118738949</c:v>
                </c:pt>
                <c:pt idx="71">
                  <c:v>77771.201761767443</c:v>
                </c:pt>
                <c:pt idx="72">
                  <c:v>77931.39770390559</c:v>
                </c:pt>
                <c:pt idx="73">
                  <c:v>78091.92362345563</c:v>
                </c:pt>
                <c:pt idx="74">
                  <c:v>78252.78020011702</c:v>
                </c:pt>
                <c:pt idx="75">
                  <c:v>78413.968114989257</c:v>
                </c:pt>
                <c:pt idx="76">
                  <c:v>78575.488050574801</c:v>
                </c:pt>
                <c:pt idx="77">
                  <c:v>78737.340690781974</c:v>
                </c:pt>
                <c:pt idx="78">
                  <c:v>78899.52672092781</c:v>
                </c:pt>
                <c:pt idx="79">
                  <c:v>79062.046827740996</c:v>
                </c:pt>
                <c:pt idx="80">
                  <c:v>79224.901699364782</c:v>
                </c:pt>
                <c:pt idx="81">
                  <c:v>79388.09202535986</c:v>
                </c:pt>
                <c:pt idx="82">
                  <c:v>79551.618496707306</c:v>
                </c:pt>
                <c:pt idx="83">
                  <c:v>79715.48180581152</c:v>
                </c:pt>
                <c:pt idx="84">
                  <c:v>79879.682646503119</c:v>
                </c:pt>
                <c:pt idx="85">
                  <c:v>80044.221714041909</c:v>
                </c:pt>
                <c:pt idx="86">
                  <c:v>80209.099705119821</c:v>
                </c:pt>
                <c:pt idx="87">
                  <c:v>80374.317317863854</c:v>
                </c:pt>
                <c:pt idx="88">
                  <c:v>80539.875251839039</c:v>
                </c:pt>
                <c:pt idx="89">
                  <c:v>80705.774208051385</c:v>
                </c:pt>
                <c:pt idx="90">
                  <c:v>80872.014888950871</c:v>
                </c:pt>
                <c:pt idx="91">
                  <c:v>81038.597998434401</c:v>
                </c:pt>
                <c:pt idx="92">
                  <c:v>81205.524241848776</c:v>
                </c:pt>
                <c:pt idx="93">
                  <c:v>81372.794325993731</c:v>
                </c:pt>
                <c:pt idx="94">
                  <c:v>81540.408959124863</c:v>
                </c:pt>
                <c:pt idx="95">
                  <c:v>81708.368850956685</c:v>
                </c:pt>
                <c:pt idx="96">
                  <c:v>81876.674712665568</c:v>
                </c:pt>
              </c:numCache>
            </c:numRef>
          </c:val>
          <c:smooth val="0"/>
        </c:ser>
        <c:ser>
          <c:idx val="1"/>
          <c:order val="1"/>
          <c:tx>
            <c:strRef>
              <c:f>Calculations!$F$1</c:f>
              <c:strCache>
                <c:ptCount val="1"/>
                <c:pt idx="0">
                  <c:v>Depreciated Value</c:v>
                </c:pt>
              </c:strCache>
            </c:strRef>
          </c:tx>
          <c:marker>
            <c:symbol val="none"/>
          </c:marker>
          <c:val>
            <c:numRef>
              <c:f>Calculations!$F$2:$F$98</c:f>
              <c:numCache>
                <c:formatCode>_-* #,##0_-;\-* #,##0_-;_-* "-"??_-;_-@_-</c:formatCode>
                <c:ptCount val="97"/>
                <c:pt idx="0">
                  <c:v>67200</c:v>
                </c:pt>
                <c:pt idx="1">
                  <c:v>66028.564077385076</c:v>
                </c:pt>
                <c:pt idx="2">
                  <c:v>64877.548722043852</c:v>
                </c:pt>
                <c:pt idx="3">
                  <c:v>63746.597960969411</c:v>
                </c:pt>
                <c:pt idx="4">
                  <c:v>62635.362026505558</c:v>
                </c:pt>
                <c:pt idx="5">
                  <c:v>61543.497248174615</c:v>
                </c:pt>
                <c:pt idx="6">
                  <c:v>60470.665946390916</c:v>
                </c:pt>
                <c:pt idx="7">
                  <c:v>59416.536328027083</c:v>
                </c:pt>
                <c:pt idx="8">
                  <c:v>58380.782383800812</c:v>
                </c:pt>
                <c:pt idx="9">
                  <c:v>57363.083787450385</c:v>
                </c:pt>
                <c:pt idx="10">
                  <c:v>56363.125796667809</c:v>
                </c:pt>
                <c:pt idx="11">
                  <c:v>55380.599155758871</c:v>
                </c:pt>
                <c:pt idx="12">
                  <c:v>54415.200000000033</c:v>
                </c:pt>
                <c:pt idx="13">
                  <c:v>53466.629761662596</c:v>
                </c:pt>
                <c:pt idx="14">
                  <c:v>52534.59507767504</c:v>
                </c:pt>
                <c:pt idx="15">
                  <c:v>51618.807698895012</c:v>
                </c:pt>
                <c:pt idx="16">
                  <c:v>50718.984400962909</c:v>
                </c:pt>
                <c:pt idx="17">
                  <c:v>49834.846896709423</c:v>
                </c:pt>
                <c:pt idx="18">
                  <c:v>48966.121750090075</c:v>
                </c:pt>
                <c:pt idx="19">
                  <c:v>48112.54029161996</c:v>
                </c:pt>
                <c:pt idx="20">
                  <c:v>47273.838535282732</c:v>
                </c:pt>
                <c:pt idx="21">
                  <c:v>46449.757096887974</c:v>
                </c:pt>
                <c:pt idx="22">
                  <c:v>45640.041113851781</c:v>
                </c:pt>
                <c:pt idx="23">
                  <c:v>44844.440166375767</c:v>
                </c:pt>
                <c:pt idx="24">
                  <c:v>44062.708200000052</c:v>
                </c:pt>
                <c:pt idx="25">
                  <c:v>43294.603449506314</c:v>
                </c:pt>
                <c:pt idx="26">
                  <c:v>42539.888364147388</c:v>
                </c:pt>
                <c:pt idx="27">
                  <c:v>41798.329534180259</c:v>
                </c:pt>
                <c:pt idx="28">
                  <c:v>41069.697618679733</c:v>
                </c:pt>
                <c:pt idx="29">
                  <c:v>40353.767274610473</c:v>
                </c:pt>
                <c:pt idx="30">
                  <c:v>39650.317087135452</c:v>
                </c:pt>
                <c:pt idx="31">
                  <c:v>38959.129501139279</c:v>
                </c:pt>
                <c:pt idx="32">
                  <c:v>38279.990753945211</c:v>
                </c:pt>
                <c:pt idx="33">
                  <c:v>37612.690809205051</c:v>
                </c:pt>
                <c:pt idx="34">
                  <c:v>36957.023291941492</c:v>
                </c:pt>
                <c:pt idx="35">
                  <c:v>36312.785424722788</c:v>
                </c:pt>
                <c:pt idx="36">
                  <c:v>35679.777964950052</c:v>
                </c:pt>
                <c:pt idx="37">
                  <c:v>35057.805143237747</c:v>
                </c:pt>
                <c:pt idx="38">
                  <c:v>34446.674602868356</c:v>
                </c:pt>
                <c:pt idx="39">
                  <c:v>33846.197340302475</c:v>
                </c:pt>
                <c:pt idx="40">
                  <c:v>33256.187646725928</c:v>
                </c:pt>
                <c:pt idx="41">
                  <c:v>32676.463050615846</c:v>
                </c:pt>
                <c:pt idx="42">
                  <c:v>32106.84426130795</c:v>
                </c:pt>
                <c:pt idx="43">
                  <c:v>31547.155113547549</c:v>
                </c:pt>
                <c:pt idx="44">
                  <c:v>30997.222513007153</c:v>
                </c:pt>
                <c:pt idx="45">
                  <c:v>30456.87638275381</c:v>
                </c:pt>
                <c:pt idx="46">
                  <c:v>29925.949610649644</c:v>
                </c:pt>
                <c:pt idx="47">
                  <c:v>29404.277997669302</c:v>
                </c:pt>
                <c:pt idx="48">
                  <c:v>28891.700207118327</c:v>
                </c:pt>
                <c:pt idx="49">
                  <c:v>28388.057714736788</c:v>
                </c:pt>
                <c:pt idx="50">
                  <c:v>27893.194759672675</c:v>
                </c:pt>
                <c:pt idx="51">
                  <c:v>27406.958296309953</c:v>
                </c:pt>
                <c:pt idx="52">
                  <c:v>26929.197946936343</c:v>
                </c:pt>
                <c:pt idx="53">
                  <c:v>26459.765955236206</c:v>
                </c:pt>
                <c:pt idx="54">
                  <c:v>25998.517140594136</c:v>
                </c:pt>
                <c:pt idx="55">
                  <c:v>25545.308853195151</c:v>
                </c:pt>
                <c:pt idx="56">
                  <c:v>25100.000929907565</c:v>
                </c:pt>
                <c:pt idx="57">
                  <c:v>24662.45565093492</c:v>
                </c:pt>
                <c:pt idx="58">
                  <c:v>24232.537697223572</c:v>
                </c:pt>
                <c:pt idx="59">
                  <c:v>23810.114108612739</c:v>
                </c:pt>
                <c:pt idx="60">
                  <c:v>23395.054242714086</c:v>
                </c:pt>
                <c:pt idx="61">
                  <c:v>22987.229734508135</c:v>
                </c:pt>
                <c:pt idx="62">
                  <c:v>22586.514456644967</c:v>
                </c:pt>
                <c:pt idx="63">
                  <c:v>22192.784480437003</c:v>
                </c:pt>
                <c:pt idx="64">
                  <c:v>21805.918037531723</c:v>
                </c:pt>
                <c:pt idx="65">
                  <c:v>21425.795482252535</c:v>
                </c:pt>
                <c:pt idx="66">
                  <c:v>21052.299254596117</c:v>
                </c:pt>
                <c:pt idx="67">
                  <c:v>20685.313843874788</c:v>
                </c:pt>
                <c:pt idx="68">
                  <c:v>20324.725752992665</c:v>
                </c:pt>
                <c:pt idx="69">
                  <c:v>19970.423463344567</c:v>
                </c:pt>
                <c:pt idx="70">
                  <c:v>19622.297400326803</c:v>
                </c:pt>
                <c:pt idx="71">
                  <c:v>19280.239899449178</c:v>
                </c:pt>
                <c:pt idx="72">
                  <c:v>18944.145173037745</c:v>
                </c:pt>
                <c:pt idx="73">
                  <c:v>18613.909277517974</c:v>
                </c:pt>
                <c:pt idx="74">
                  <c:v>18289.430081268274</c:v>
                </c:pt>
                <c:pt idx="75">
                  <c:v>17970.607233033876</c:v>
                </c:pt>
                <c:pt idx="76">
                  <c:v>17657.342130891324</c:v>
                </c:pt>
                <c:pt idx="77">
                  <c:v>17349.537891754</c:v>
                </c:pt>
                <c:pt idx="78">
                  <c:v>17047.099321409216</c:v>
                </c:pt>
                <c:pt idx="79">
                  <c:v>16749.932885077618</c:v>
                </c:pt>
                <c:pt idx="80">
                  <c:v>16457.94667848582</c:v>
                </c:pt>
                <c:pt idx="81">
                  <c:v>16171.050399443271</c:v>
                </c:pt>
                <c:pt idx="82">
                  <c:v>15889.155319914636</c:v>
                </c:pt>
                <c:pt idx="83">
                  <c:v>15612.174258578982</c:v>
                </c:pt>
                <c:pt idx="84">
                  <c:v>15340.021553867324</c:v>
                </c:pt>
                <c:pt idx="85">
                  <c:v>15072.61303747019</c:v>
                </c:pt>
                <c:pt idx="86">
                  <c:v>14809.866008306995</c:v>
                </c:pt>
                <c:pt idx="87">
                  <c:v>14551.69920694919</c:v>
                </c:pt>
                <c:pt idx="88">
                  <c:v>14298.032790489258</c:v>
                </c:pt>
                <c:pt idx="89">
                  <c:v>14048.788307847812</c:v>
                </c:pt>
                <c:pt idx="90">
                  <c:v>13803.888675511123</c:v>
                </c:pt>
                <c:pt idx="91">
                  <c:v>13563.258153691613</c:v>
                </c:pt>
                <c:pt idx="92">
                  <c:v>13326.822322903903</c:v>
                </c:pt>
                <c:pt idx="93">
                  <c:v>13094.5080609492</c:v>
                </c:pt>
                <c:pt idx="94">
                  <c:v>12866.243520300886</c:v>
                </c:pt>
                <c:pt idx="95">
                  <c:v>12641.95810588434</c:v>
                </c:pt>
                <c:pt idx="96">
                  <c:v>12421.582453244075</c:v>
                </c:pt>
              </c:numCache>
            </c:numRef>
          </c:val>
          <c:smooth val="0"/>
        </c:ser>
        <c:ser>
          <c:idx val="2"/>
          <c:order val="2"/>
          <c:tx>
            <c:strRef>
              <c:f>Calculations!$K$1</c:f>
              <c:strCache>
                <c:ptCount val="1"/>
                <c:pt idx="0">
                  <c:v>Depreciated Value inc Total Loss In-Store Loyalty Credit</c:v>
                </c:pt>
              </c:strCache>
            </c:strRef>
          </c:tx>
          <c:spPr>
            <a:ln>
              <a:solidFill>
                <a:srgbClr val="C00000"/>
              </a:solidFill>
              <a:prstDash val="dash"/>
            </a:ln>
          </c:spPr>
          <c:marker>
            <c:symbol val="none"/>
          </c:marker>
          <c:val>
            <c:numRef>
              <c:f>Calculations!$K$2:$K$98</c:f>
              <c:numCache>
                <c:formatCode>_-* #,##0_-;\-* #,##0_-;_-* "-"??_-;_-@_-</c:formatCode>
                <c:ptCount val="97"/>
                <c:pt idx="0">
                  <c:v>72200</c:v>
                </c:pt>
                <c:pt idx="1">
                  <c:v>71028.564077385076</c:v>
                </c:pt>
                <c:pt idx="2">
                  <c:v>69877.548722043852</c:v>
                </c:pt>
                <c:pt idx="3">
                  <c:v>68746.597960969404</c:v>
                </c:pt>
                <c:pt idx="4">
                  <c:v>67635.362026505551</c:v>
                </c:pt>
                <c:pt idx="5">
                  <c:v>66543.497248174623</c:v>
                </c:pt>
                <c:pt idx="6">
                  <c:v>65470.665946390916</c:v>
                </c:pt>
                <c:pt idx="7">
                  <c:v>64416.536328027083</c:v>
                </c:pt>
                <c:pt idx="8">
                  <c:v>63380.782383800812</c:v>
                </c:pt>
                <c:pt idx="9">
                  <c:v>62363.083787450385</c:v>
                </c:pt>
                <c:pt idx="10">
                  <c:v>61363.125796667809</c:v>
                </c:pt>
                <c:pt idx="11">
                  <c:v>60380.599155758871</c:v>
                </c:pt>
                <c:pt idx="12">
                  <c:v>59415.200000000033</c:v>
                </c:pt>
                <c:pt idx="13">
                  <c:v>58466.629761662596</c:v>
                </c:pt>
                <c:pt idx="14">
                  <c:v>57534.59507767504</c:v>
                </c:pt>
                <c:pt idx="15">
                  <c:v>56618.807698895012</c:v>
                </c:pt>
                <c:pt idx="16">
                  <c:v>55718.984400962909</c:v>
                </c:pt>
                <c:pt idx="17">
                  <c:v>54834.846896709423</c:v>
                </c:pt>
                <c:pt idx="18">
                  <c:v>53966.121750090075</c:v>
                </c:pt>
                <c:pt idx="19">
                  <c:v>53112.54029161996</c:v>
                </c:pt>
                <c:pt idx="20">
                  <c:v>52273.838535282732</c:v>
                </c:pt>
                <c:pt idx="21">
                  <c:v>51449.757096887974</c:v>
                </c:pt>
                <c:pt idx="22">
                  <c:v>50640.041113851781</c:v>
                </c:pt>
                <c:pt idx="23">
                  <c:v>49844.440166375767</c:v>
                </c:pt>
                <c:pt idx="24">
                  <c:v>49062.708200000052</c:v>
                </c:pt>
                <c:pt idx="25">
                  <c:v>48294.603449506314</c:v>
                </c:pt>
                <c:pt idx="26">
                  <c:v>47539.888364147388</c:v>
                </c:pt>
                <c:pt idx="27">
                  <c:v>46798.329534180259</c:v>
                </c:pt>
                <c:pt idx="28">
                  <c:v>46069.697618679733</c:v>
                </c:pt>
                <c:pt idx="29">
                  <c:v>45353.767274610473</c:v>
                </c:pt>
                <c:pt idx="30">
                  <c:v>44650.317087135452</c:v>
                </c:pt>
                <c:pt idx="31">
                  <c:v>43959.129501139279</c:v>
                </c:pt>
                <c:pt idx="32">
                  <c:v>43279.990753945211</c:v>
                </c:pt>
                <c:pt idx="33">
                  <c:v>42612.690809205051</c:v>
                </c:pt>
                <c:pt idx="34">
                  <c:v>41957.023291941492</c:v>
                </c:pt>
                <c:pt idx="35">
                  <c:v>41312.785424722788</c:v>
                </c:pt>
                <c:pt idx="36">
                  <c:v>40679.777964950052</c:v>
                </c:pt>
                <c:pt idx="37">
                  <c:v>40057.805143237747</c:v>
                </c:pt>
                <c:pt idx="38">
                  <c:v>39446.674602868356</c:v>
                </c:pt>
                <c:pt idx="39">
                  <c:v>38846.197340302475</c:v>
                </c:pt>
                <c:pt idx="40">
                  <c:v>38256.187646725928</c:v>
                </c:pt>
                <c:pt idx="41">
                  <c:v>37676.463050615843</c:v>
                </c:pt>
                <c:pt idx="42">
                  <c:v>37106.844261307953</c:v>
                </c:pt>
                <c:pt idx="43">
                  <c:v>36547.155113547546</c:v>
                </c:pt>
                <c:pt idx="44">
                  <c:v>35997.222513007153</c:v>
                </c:pt>
                <c:pt idx="45">
                  <c:v>35456.876382753806</c:v>
                </c:pt>
                <c:pt idx="46">
                  <c:v>34925.949610649644</c:v>
                </c:pt>
                <c:pt idx="47">
                  <c:v>34404.277997669298</c:v>
                </c:pt>
                <c:pt idx="48">
                  <c:v>33891.700207118323</c:v>
                </c:pt>
                <c:pt idx="49">
                  <c:v>33388.057714736788</c:v>
                </c:pt>
                <c:pt idx="50">
                  <c:v>32893.194759672675</c:v>
                </c:pt>
                <c:pt idx="51">
                  <c:v>32406.958296309953</c:v>
                </c:pt>
                <c:pt idx="52">
                  <c:v>31929.197946936343</c:v>
                </c:pt>
                <c:pt idx="53">
                  <c:v>31459.765955236206</c:v>
                </c:pt>
                <c:pt idx="54">
                  <c:v>30998.517140594136</c:v>
                </c:pt>
                <c:pt idx="55">
                  <c:v>30545.308853195151</c:v>
                </c:pt>
                <c:pt idx="56">
                  <c:v>30100.000929907565</c:v>
                </c:pt>
                <c:pt idx="57">
                  <c:v>29662.45565093492</c:v>
                </c:pt>
                <c:pt idx="58">
                  <c:v>29232.537697223572</c:v>
                </c:pt>
                <c:pt idx="59">
                  <c:v>28810.114108612739</c:v>
                </c:pt>
                <c:pt idx="60">
                  <c:v>28395.054242714086</c:v>
                </c:pt>
                <c:pt idx="61">
                  <c:v>27987.229734508135</c:v>
                </c:pt>
                <c:pt idx="62">
                  <c:v>27586.514456644967</c:v>
                </c:pt>
                <c:pt idx="63">
                  <c:v>27192.784480437003</c:v>
                </c:pt>
                <c:pt idx="64">
                  <c:v>26805.918037531723</c:v>
                </c:pt>
                <c:pt idx="65">
                  <c:v>26425.795482252535</c:v>
                </c:pt>
                <c:pt idx="66">
                  <c:v>26052.299254596117</c:v>
                </c:pt>
                <c:pt idx="67">
                  <c:v>25685.313843874788</c:v>
                </c:pt>
                <c:pt idx="68">
                  <c:v>25324.725752992665</c:v>
                </c:pt>
                <c:pt idx="69">
                  <c:v>24970.423463344567</c:v>
                </c:pt>
                <c:pt idx="70">
                  <c:v>24622.297400326803</c:v>
                </c:pt>
                <c:pt idx="71">
                  <c:v>24280.239899449178</c:v>
                </c:pt>
                <c:pt idx="72">
                  <c:v>23944.145173037745</c:v>
                </c:pt>
                <c:pt idx="73">
                  <c:v>23613.909277517974</c:v>
                </c:pt>
                <c:pt idx="74">
                  <c:v>23289.430081268274</c:v>
                </c:pt>
                <c:pt idx="75">
                  <c:v>22970.607233033876</c:v>
                </c:pt>
                <c:pt idx="76">
                  <c:v>22657.342130891324</c:v>
                </c:pt>
                <c:pt idx="77">
                  <c:v>22349.537891754</c:v>
                </c:pt>
                <c:pt idx="78">
                  <c:v>22047.099321409216</c:v>
                </c:pt>
                <c:pt idx="79">
                  <c:v>21749.932885077618</c:v>
                </c:pt>
                <c:pt idx="80">
                  <c:v>21457.94667848582</c:v>
                </c:pt>
                <c:pt idx="81">
                  <c:v>21171.050399443273</c:v>
                </c:pt>
                <c:pt idx="82">
                  <c:v>20889.155319914636</c:v>
                </c:pt>
                <c:pt idx="83">
                  <c:v>20612.174258578983</c:v>
                </c:pt>
                <c:pt idx="84">
                  <c:v>20340.021553867322</c:v>
                </c:pt>
                <c:pt idx="85">
                  <c:v>20072.61303747019</c:v>
                </c:pt>
                <c:pt idx="86">
                  <c:v>19809.866008306995</c:v>
                </c:pt>
                <c:pt idx="87">
                  <c:v>19551.69920694919</c:v>
                </c:pt>
                <c:pt idx="88">
                  <c:v>19298.032790489258</c:v>
                </c:pt>
                <c:pt idx="89">
                  <c:v>19048.788307847812</c:v>
                </c:pt>
                <c:pt idx="90">
                  <c:v>18803.888675511123</c:v>
                </c:pt>
                <c:pt idx="91">
                  <c:v>18563.258153691611</c:v>
                </c:pt>
                <c:pt idx="92">
                  <c:v>18326.822322903903</c:v>
                </c:pt>
                <c:pt idx="93">
                  <c:v>18094.5080609492</c:v>
                </c:pt>
                <c:pt idx="94">
                  <c:v>17866.243520300886</c:v>
                </c:pt>
                <c:pt idx="95">
                  <c:v>17641.95810588434</c:v>
                </c:pt>
                <c:pt idx="96">
                  <c:v>17421.582453244075</c:v>
                </c:pt>
              </c:numCache>
            </c:numRef>
          </c:val>
          <c:smooth val="0"/>
        </c:ser>
        <c:dLbls>
          <c:showLegendKey val="0"/>
          <c:showVal val="0"/>
          <c:showCatName val="0"/>
          <c:showSerName val="0"/>
          <c:showPercent val="0"/>
          <c:showBubbleSize val="0"/>
        </c:dLbls>
        <c:marker val="1"/>
        <c:smooth val="0"/>
        <c:axId val="48660864"/>
        <c:axId val="48662400"/>
      </c:lineChart>
      <c:catAx>
        <c:axId val="48660864"/>
        <c:scaling>
          <c:orientation val="minMax"/>
        </c:scaling>
        <c:delete val="0"/>
        <c:axPos val="b"/>
        <c:numFmt formatCode="General" sourceLinked="1"/>
        <c:majorTickMark val="out"/>
        <c:minorTickMark val="none"/>
        <c:tickLblPos val="nextTo"/>
        <c:crossAx val="48662400"/>
        <c:crosses val="autoZero"/>
        <c:auto val="1"/>
        <c:lblAlgn val="ctr"/>
        <c:lblOffset val="100"/>
        <c:tickLblSkip val="6"/>
        <c:tickMarkSkip val="6"/>
        <c:noMultiLvlLbl val="0"/>
      </c:catAx>
      <c:valAx>
        <c:axId val="48662400"/>
        <c:scaling>
          <c:orientation val="minMax"/>
        </c:scaling>
        <c:delete val="0"/>
        <c:axPos val="l"/>
        <c:majorGridlines/>
        <c:numFmt formatCode="&quot;$&quot;#,##0" sourceLinked="0"/>
        <c:majorTickMark val="out"/>
        <c:minorTickMark val="none"/>
        <c:tickLblPos val="nextTo"/>
        <c:crossAx val="48660864"/>
        <c:crosses val="autoZero"/>
        <c:crossBetween val="between"/>
      </c:valAx>
    </c:plotArea>
    <c:legend>
      <c:legendPos val="r"/>
      <c:layout>
        <c:manualLayout>
          <c:xMode val="edge"/>
          <c:yMode val="edge"/>
          <c:x val="0.16956850870552612"/>
          <c:y val="0.70017456620378948"/>
          <c:w val="0.79712339137017407"/>
          <c:h val="0.169709942858985"/>
        </c:manualLayout>
      </c:layout>
      <c:overlay val="1"/>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Loan</a:t>
            </a:r>
            <a:r>
              <a:rPr lang="en-US" baseline="0"/>
              <a:t> exposure</a:t>
            </a:r>
            <a:endParaRPr lang="en-US"/>
          </a:p>
        </c:rich>
      </c:tx>
      <c:layout/>
      <c:overlay val="1"/>
    </c:title>
    <c:autoTitleDeleted val="0"/>
    <c:plotArea>
      <c:layout/>
      <c:lineChart>
        <c:grouping val="standard"/>
        <c:varyColors val="0"/>
        <c:ser>
          <c:idx val="1"/>
          <c:order val="0"/>
          <c:tx>
            <c:strRef>
              <c:f>Calculations!$C$1</c:f>
              <c:strCache>
                <c:ptCount val="1"/>
                <c:pt idx="0">
                  <c:v>Loan Balance</c:v>
                </c:pt>
              </c:strCache>
            </c:strRef>
          </c:tx>
          <c:spPr>
            <a:ln>
              <a:solidFill>
                <a:schemeClr val="accent1"/>
              </a:solidFill>
            </a:ln>
          </c:spPr>
          <c:marker>
            <c:symbol val="none"/>
          </c:marker>
          <c:val>
            <c:numRef>
              <c:f>Calculations!$C$2:$C$98</c:f>
              <c:numCache>
                <c:formatCode>_-* #,##0_-;\-* #,##0_-;_-* "-"??_-;_-@_-</c:formatCode>
                <c:ptCount val="97"/>
                <c:pt idx="0">
                  <c:v>90000</c:v>
                </c:pt>
                <c:pt idx="1">
                  <c:v>88710.047862351494</c:v>
                </c:pt>
                <c:pt idx="2">
                  <c:v>87413.645964014751</c:v>
                </c:pt>
                <c:pt idx="3">
                  <c:v>86110.762056186315</c:v>
                </c:pt>
                <c:pt idx="4">
                  <c:v>84801.363728818746</c:v>
                </c:pt>
                <c:pt idx="5">
                  <c:v>83485.418409814331</c:v>
                </c:pt>
                <c:pt idx="6">
                  <c:v>82162.893364214891</c:v>
                </c:pt>
                <c:pt idx="7">
                  <c:v>80833.755693387458</c:v>
                </c:pt>
                <c:pt idx="8">
                  <c:v>79497.972334205886</c:v>
                </c:pt>
                <c:pt idx="9">
                  <c:v>78155.510058228407</c:v>
                </c:pt>
                <c:pt idx="10">
                  <c:v>76806.335470871039</c:v>
                </c:pt>
                <c:pt idx="11">
                  <c:v>75450.415010576893</c:v>
                </c:pt>
                <c:pt idx="12">
                  <c:v>74087.714947981265</c:v>
                </c:pt>
                <c:pt idx="13">
                  <c:v>72718.201385072665</c:v>
                </c:pt>
                <c:pt idx="14">
                  <c:v>71341.840254349518</c:v>
                </c:pt>
                <c:pt idx="15">
                  <c:v>69958.597317972759</c:v>
                </c:pt>
                <c:pt idx="16">
                  <c:v>68568.438166914115</c:v>
                </c:pt>
                <c:pt idx="17">
                  <c:v>67171.328220100186</c:v>
                </c:pt>
                <c:pt idx="18">
                  <c:v>65767.232723552181</c:v>
                </c:pt>
                <c:pt idx="19">
                  <c:v>64356.116749521425</c:v>
                </c:pt>
                <c:pt idx="20">
                  <c:v>62937.945195620516</c:v>
                </c:pt>
                <c:pt idx="21">
                  <c:v>61512.682783950106</c:v>
                </c:pt>
                <c:pt idx="22">
                  <c:v>60080.294060221342</c:v>
                </c:pt>
                <c:pt idx="23">
                  <c:v>58640.743392873934</c:v>
                </c:pt>
                <c:pt idx="24">
                  <c:v>57193.994972189786</c:v>
                </c:pt>
                <c:pt idx="25">
                  <c:v>55740.012809402222</c:v>
                </c:pt>
                <c:pt idx="26">
                  <c:v>54278.760735800723</c:v>
                </c:pt>
                <c:pt idx="27">
                  <c:v>52810.202401831215</c:v>
                </c:pt>
                <c:pt idx="28">
                  <c:v>51334.301276191858</c:v>
                </c:pt>
                <c:pt idx="29">
                  <c:v>49851.020644924305</c:v>
                </c:pt>
                <c:pt idx="30">
                  <c:v>48360.323610500411</c:v>
                </c:pt>
                <c:pt idx="31">
                  <c:v>46862.173090904398</c:v>
                </c:pt>
                <c:pt idx="32">
                  <c:v>45356.531818710406</c:v>
                </c:pt>
                <c:pt idx="33">
                  <c:v>43843.362340155443</c:v>
                </c:pt>
                <c:pt idx="34">
                  <c:v>42322.627014207705</c:v>
                </c:pt>
                <c:pt idx="35">
                  <c:v>40794.288011630233</c:v>
                </c:pt>
                <c:pt idx="36">
                  <c:v>39258.30731403987</c:v>
                </c:pt>
                <c:pt idx="37">
                  <c:v>37714.646712961556</c:v>
                </c:pt>
                <c:pt idx="38">
                  <c:v>36163.267808877848</c:v>
                </c:pt>
                <c:pt idx="39">
                  <c:v>34604.132010273723</c:v>
                </c:pt>
                <c:pt idx="40">
                  <c:v>33037.200532676579</c:v>
                </c:pt>
                <c:pt idx="41">
                  <c:v>31462.434397691446</c:v>
                </c:pt>
                <c:pt idx="42">
                  <c:v>29879.794432031391</c:v>
                </c:pt>
                <c:pt idx="43">
                  <c:v>28289.241266543035</c:v>
                </c:pt>
                <c:pt idx="44">
                  <c:v>26690.735335227237</c:v>
                </c:pt>
                <c:pt idx="45">
                  <c:v>25084.236874254861</c:v>
                </c:pt>
                <c:pt idx="46">
                  <c:v>23469.70592097762</c:v>
                </c:pt>
                <c:pt idx="47">
                  <c:v>21847.102312933996</c:v>
                </c:pt>
                <c:pt idx="48">
                  <c:v>20216.385686850153</c:v>
                </c:pt>
                <c:pt idx="49">
                  <c:v>18577.51547763589</c:v>
                </c:pt>
                <c:pt idx="50">
                  <c:v>16930.450917375558</c:v>
                </c:pt>
                <c:pt idx="51">
                  <c:v>15275.151034313925</c:v>
                </c:pt>
                <c:pt idx="52">
                  <c:v>13611.574651836983</c:v>
                </c:pt>
                <c:pt idx="53">
                  <c:v>11939.680387447657</c:v>
                </c:pt>
                <c:pt idx="54">
                  <c:v>10259.426651736383</c:v>
                </c:pt>
                <c:pt idx="55">
                  <c:v>8570.7716473465534</c:v>
                </c:pt>
                <c:pt idx="56">
                  <c:v>6873.6733679347744</c:v>
                </c:pt>
                <c:pt idx="57">
                  <c:v>5168.0895971259361</c:v>
                </c:pt>
                <c:pt idx="58">
                  <c:v>3453.9779074630537</c:v>
                </c:pt>
                <c:pt idx="59">
                  <c:v>1731.2956593518566</c:v>
                </c:pt>
                <c:pt idx="60">
                  <c:v>1.0368239600211382E-10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val>
          <c:smooth val="0"/>
        </c:ser>
        <c:ser>
          <c:idx val="0"/>
          <c:order val="1"/>
          <c:tx>
            <c:strRef>
              <c:f>Calculations!$F$1</c:f>
              <c:strCache>
                <c:ptCount val="1"/>
                <c:pt idx="0">
                  <c:v>Depreciated Value</c:v>
                </c:pt>
              </c:strCache>
            </c:strRef>
          </c:tx>
          <c:spPr>
            <a:ln>
              <a:solidFill>
                <a:srgbClr val="C00000"/>
              </a:solidFill>
            </a:ln>
          </c:spPr>
          <c:marker>
            <c:symbol val="none"/>
          </c:marker>
          <c:cat>
            <c:numRef>
              <c:f>Calculations!$A$2:$A$98</c:f>
              <c:numCache>
                <c:formatCode>General</c:formatCode>
                <c:ptCount val="9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numCache>
            </c:numRef>
          </c:cat>
          <c:val>
            <c:numRef>
              <c:f>Calculations!$F$2:$F$98</c:f>
              <c:numCache>
                <c:formatCode>_-* #,##0_-;\-* #,##0_-;_-* "-"??_-;_-@_-</c:formatCode>
                <c:ptCount val="97"/>
                <c:pt idx="0">
                  <c:v>67200</c:v>
                </c:pt>
                <c:pt idx="1">
                  <c:v>66028.564077385076</c:v>
                </c:pt>
                <c:pt idx="2">
                  <c:v>64877.548722043852</c:v>
                </c:pt>
                <c:pt idx="3">
                  <c:v>63746.597960969411</c:v>
                </c:pt>
                <c:pt idx="4">
                  <c:v>62635.362026505558</c:v>
                </c:pt>
                <c:pt idx="5">
                  <c:v>61543.497248174615</c:v>
                </c:pt>
                <c:pt idx="6">
                  <c:v>60470.665946390916</c:v>
                </c:pt>
                <c:pt idx="7">
                  <c:v>59416.536328027083</c:v>
                </c:pt>
                <c:pt idx="8">
                  <c:v>58380.782383800812</c:v>
                </c:pt>
                <c:pt idx="9">
                  <c:v>57363.083787450385</c:v>
                </c:pt>
                <c:pt idx="10">
                  <c:v>56363.125796667809</c:v>
                </c:pt>
                <c:pt idx="11">
                  <c:v>55380.599155758871</c:v>
                </c:pt>
                <c:pt idx="12">
                  <c:v>54415.200000000033</c:v>
                </c:pt>
                <c:pt idx="13">
                  <c:v>53466.629761662596</c:v>
                </c:pt>
                <c:pt idx="14">
                  <c:v>52534.59507767504</c:v>
                </c:pt>
                <c:pt idx="15">
                  <c:v>51618.807698895012</c:v>
                </c:pt>
                <c:pt idx="16">
                  <c:v>50718.984400962909</c:v>
                </c:pt>
                <c:pt idx="17">
                  <c:v>49834.846896709423</c:v>
                </c:pt>
                <c:pt idx="18">
                  <c:v>48966.121750090075</c:v>
                </c:pt>
                <c:pt idx="19">
                  <c:v>48112.54029161996</c:v>
                </c:pt>
                <c:pt idx="20">
                  <c:v>47273.838535282732</c:v>
                </c:pt>
                <c:pt idx="21">
                  <c:v>46449.757096887974</c:v>
                </c:pt>
                <c:pt idx="22">
                  <c:v>45640.041113851781</c:v>
                </c:pt>
                <c:pt idx="23">
                  <c:v>44844.440166375767</c:v>
                </c:pt>
                <c:pt idx="24">
                  <c:v>44062.708200000052</c:v>
                </c:pt>
                <c:pt idx="25">
                  <c:v>43294.603449506314</c:v>
                </c:pt>
                <c:pt idx="26">
                  <c:v>42539.888364147388</c:v>
                </c:pt>
                <c:pt idx="27">
                  <c:v>41798.329534180259</c:v>
                </c:pt>
                <c:pt idx="28">
                  <c:v>41069.697618679733</c:v>
                </c:pt>
                <c:pt idx="29">
                  <c:v>40353.767274610473</c:v>
                </c:pt>
                <c:pt idx="30">
                  <c:v>39650.317087135452</c:v>
                </c:pt>
                <c:pt idx="31">
                  <c:v>38959.129501139279</c:v>
                </c:pt>
                <c:pt idx="32">
                  <c:v>38279.990753945211</c:v>
                </c:pt>
                <c:pt idx="33">
                  <c:v>37612.690809205051</c:v>
                </c:pt>
                <c:pt idx="34">
                  <c:v>36957.023291941492</c:v>
                </c:pt>
                <c:pt idx="35">
                  <c:v>36312.785424722788</c:v>
                </c:pt>
                <c:pt idx="36">
                  <c:v>35679.777964950052</c:v>
                </c:pt>
                <c:pt idx="37">
                  <c:v>35057.805143237747</c:v>
                </c:pt>
                <c:pt idx="38">
                  <c:v>34446.674602868356</c:v>
                </c:pt>
                <c:pt idx="39">
                  <c:v>33846.197340302475</c:v>
                </c:pt>
                <c:pt idx="40">
                  <c:v>33256.187646725928</c:v>
                </c:pt>
                <c:pt idx="41">
                  <c:v>32676.463050615846</c:v>
                </c:pt>
                <c:pt idx="42">
                  <c:v>32106.84426130795</c:v>
                </c:pt>
                <c:pt idx="43">
                  <c:v>31547.155113547549</c:v>
                </c:pt>
                <c:pt idx="44">
                  <c:v>30997.222513007153</c:v>
                </c:pt>
                <c:pt idx="45">
                  <c:v>30456.87638275381</c:v>
                </c:pt>
                <c:pt idx="46">
                  <c:v>29925.949610649644</c:v>
                </c:pt>
                <c:pt idx="47">
                  <c:v>29404.277997669302</c:v>
                </c:pt>
                <c:pt idx="48">
                  <c:v>28891.700207118327</c:v>
                </c:pt>
                <c:pt idx="49">
                  <c:v>28388.057714736788</c:v>
                </c:pt>
                <c:pt idx="50">
                  <c:v>27893.194759672675</c:v>
                </c:pt>
                <c:pt idx="51">
                  <c:v>27406.958296309953</c:v>
                </c:pt>
                <c:pt idx="52">
                  <c:v>26929.197946936343</c:v>
                </c:pt>
                <c:pt idx="53">
                  <c:v>26459.765955236206</c:v>
                </c:pt>
                <c:pt idx="54">
                  <c:v>25998.517140594136</c:v>
                </c:pt>
                <c:pt idx="55">
                  <c:v>25545.308853195151</c:v>
                </c:pt>
                <c:pt idx="56">
                  <c:v>25100.000929907565</c:v>
                </c:pt>
                <c:pt idx="57">
                  <c:v>24662.45565093492</c:v>
                </c:pt>
                <c:pt idx="58">
                  <c:v>24232.537697223572</c:v>
                </c:pt>
                <c:pt idx="59">
                  <c:v>23810.114108612739</c:v>
                </c:pt>
                <c:pt idx="60">
                  <c:v>23395.054242714086</c:v>
                </c:pt>
                <c:pt idx="61">
                  <c:v>22987.229734508135</c:v>
                </c:pt>
                <c:pt idx="62">
                  <c:v>22586.514456644967</c:v>
                </c:pt>
                <c:pt idx="63">
                  <c:v>22192.784480437003</c:v>
                </c:pt>
                <c:pt idx="64">
                  <c:v>21805.918037531723</c:v>
                </c:pt>
                <c:pt idx="65">
                  <c:v>21425.795482252535</c:v>
                </c:pt>
                <c:pt idx="66">
                  <c:v>21052.299254596117</c:v>
                </c:pt>
                <c:pt idx="67">
                  <c:v>20685.313843874788</c:v>
                </c:pt>
                <c:pt idx="68">
                  <c:v>20324.725752992665</c:v>
                </c:pt>
                <c:pt idx="69">
                  <c:v>19970.423463344567</c:v>
                </c:pt>
                <c:pt idx="70">
                  <c:v>19622.297400326803</c:v>
                </c:pt>
                <c:pt idx="71">
                  <c:v>19280.239899449178</c:v>
                </c:pt>
                <c:pt idx="72">
                  <c:v>18944.145173037745</c:v>
                </c:pt>
                <c:pt idx="73">
                  <c:v>18613.909277517974</c:v>
                </c:pt>
                <c:pt idx="74">
                  <c:v>18289.430081268274</c:v>
                </c:pt>
                <c:pt idx="75">
                  <c:v>17970.607233033876</c:v>
                </c:pt>
                <c:pt idx="76">
                  <c:v>17657.342130891324</c:v>
                </c:pt>
                <c:pt idx="77">
                  <c:v>17349.537891754</c:v>
                </c:pt>
                <c:pt idx="78">
                  <c:v>17047.099321409216</c:v>
                </c:pt>
                <c:pt idx="79">
                  <c:v>16749.932885077618</c:v>
                </c:pt>
                <c:pt idx="80">
                  <c:v>16457.94667848582</c:v>
                </c:pt>
                <c:pt idx="81">
                  <c:v>16171.050399443271</c:v>
                </c:pt>
                <c:pt idx="82">
                  <c:v>15889.155319914636</c:v>
                </c:pt>
                <c:pt idx="83">
                  <c:v>15612.174258578982</c:v>
                </c:pt>
                <c:pt idx="84">
                  <c:v>15340.021553867324</c:v>
                </c:pt>
                <c:pt idx="85">
                  <c:v>15072.61303747019</c:v>
                </c:pt>
                <c:pt idx="86">
                  <c:v>14809.866008306995</c:v>
                </c:pt>
                <c:pt idx="87">
                  <c:v>14551.69920694919</c:v>
                </c:pt>
                <c:pt idx="88">
                  <c:v>14298.032790489258</c:v>
                </c:pt>
                <c:pt idx="89">
                  <c:v>14048.788307847812</c:v>
                </c:pt>
                <c:pt idx="90">
                  <c:v>13803.888675511123</c:v>
                </c:pt>
                <c:pt idx="91">
                  <c:v>13563.258153691613</c:v>
                </c:pt>
                <c:pt idx="92">
                  <c:v>13326.822322903903</c:v>
                </c:pt>
                <c:pt idx="93">
                  <c:v>13094.5080609492</c:v>
                </c:pt>
                <c:pt idx="94">
                  <c:v>12866.243520300886</c:v>
                </c:pt>
                <c:pt idx="95">
                  <c:v>12641.95810588434</c:v>
                </c:pt>
                <c:pt idx="96">
                  <c:v>12421.582453244075</c:v>
                </c:pt>
              </c:numCache>
            </c:numRef>
          </c:val>
          <c:smooth val="0"/>
        </c:ser>
        <c:dLbls>
          <c:showLegendKey val="0"/>
          <c:showVal val="0"/>
          <c:showCatName val="0"/>
          <c:showSerName val="0"/>
          <c:showPercent val="0"/>
          <c:showBubbleSize val="0"/>
        </c:dLbls>
        <c:marker val="1"/>
        <c:smooth val="0"/>
        <c:axId val="48687744"/>
        <c:axId val="49283456"/>
      </c:lineChart>
      <c:catAx>
        <c:axId val="48687744"/>
        <c:scaling>
          <c:orientation val="minMax"/>
        </c:scaling>
        <c:delete val="0"/>
        <c:axPos val="b"/>
        <c:numFmt formatCode="General" sourceLinked="1"/>
        <c:majorTickMark val="out"/>
        <c:minorTickMark val="none"/>
        <c:tickLblPos val="nextTo"/>
        <c:crossAx val="49283456"/>
        <c:crosses val="autoZero"/>
        <c:auto val="1"/>
        <c:lblAlgn val="ctr"/>
        <c:lblOffset val="100"/>
        <c:tickLblSkip val="6"/>
        <c:tickMarkSkip val="6"/>
        <c:noMultiLvlLbl val="0"/>
      </c:catAx>
      <c:valAx>
        <c:axId val="49283456"/>
        <c:scaling>
          <c:orientation val="minMax"/>
        </c:scaling>
        <c:delete val="0"/>
        <c:axPos val="l"/>
        <c:majorGridlines/>
        <c:numFmt formatCode="&quot;$&quot;#,##0" sourceLinked="0"/>
        <c:majorTickMark val="out"/>
        <c:minorTickMark val="none"/>
        <c:tickLblPos val="nextTo"/>
        <c:crossAx val="48687744"/>
        <c:crosses val="autoZero"/>
        <c:crossBetween val="between"/>
      </c:valAx>
    </c:plotArea>
    <c:legend>
      <c:legendPos val="r"/>
      <c:layout>
        <c:manualLayout>
          <c:xMode val="edge"/>
          <c:yMode val="edge"/>
          <c:x val="0.64062013839179188"/>
          <c:y val="0.15045582909731217"/>
          <c:w val="0.31462252445717015"/>
          <c:h val="0.15100553975638223"/>
        </c:manualLayout>
      </c:layout>
      <c:overlay val="1"/>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10</xdr:col>
      <xdr:colOff>187325</xdr:colOff>
      <xdr:row>1</xdr:row>
      <xdr:rowOff>107950</xdr:rowOff>
    </xdr:from>
    <xdr:to>
      <xdr:col>17</xdr:col>
      <xdr:colOff>361950</xdr:colOff>
      <xdr:row>17</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47625</xdr:colOff>
      <xdr:row>1</xdr:row>
      <xdr:rowOff>104774</xdr:rowOff>
    </xdr:from>
    <xdr:to>
      <xdr:col>9</xdr:col>
      <xdr:colOff>581025</xdr:colOff>
      <xdr:row>17</xdr:row>
      <xdr:rowOff>28574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115384</xdr:rowOff>
    </xdr:from>
    <xdr:to>
      <xdr:col>18</xdr:col>
      <xdr:colOff>13398</xdr:colOff>
      <xdr:row>0</xdr:row>
      <xdr:rowOff>987719</xdr:rowOff>
    </xdr:to>
    <xdr:pic>
      <xdr:nvPicPr>
        <xdr:cNvPr id="10" name="Picture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15384"/>
          <a:ext cx="11833923" cy="8723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0</xdr:colOff>
      <xdr:row>1</xdr:row>
      <xdr:rowOff>408421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8124825" cy="598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nsumerreports.org/cro/2012/12/what-that-car-really-costs-to-own/index.ht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162"/>
  <sheetViews>
    <sheetView showGridLines="0" tabSelected="1" workbookViewId="0">
      <selection activeCell="T10" sqref="T10"/>
    </sheetView>
  </sheetViews>
  <sheetFormatPr defaultRowHeight="15" x14ac:dyDescent="0.25"/>
  <cols>
    <col min="1" max="1" width="23.28515625" customWidth="1"/>
    <col min="2" max="2" width="9.42578125" customWidth="1"/>
    <col min="3" max="3" width="12.42578125" customWidth="1"/>
    <col min="11" max="11" width="5.42578125" customWidth="1"/>
    <col min="18" max="18" width="7.85546875" customWidth="1"/>
  </cols>
  <sheetData>
    <row r="1" spans="1:18" ht="85.5" customHeight="1" x14ac:dyDescent="0.25"/>
    <row r="2" spans="1:18" x14ac:dyDescent="0.25">
      <c r="A2" s="19"/>
      <c r="B2" s="19"/>
      <c r="C2" s="19"/>
      <c r="D2" s="19"/>
      <c r="E2" s="19"/>
      <c r="F2" s="19"/>
      <c r="G2" s="19"/>
      <c r="H2" s="19"/>
      <c r="I2" s="19"/>
      <c r="J2" s="19"/>
      <c r="K2" s="19"/>
      <c r="L2" s="19"/>
      <c r="M2" s="19"/>
      <c r="N2" s="19"/>
      <c r="O2" s="19"/>
      <c r="P2" s="19"/>
      <c r="Q2" s="19"/>
      <c r="R2" s="19"/>
    </row>
    <row r="3" spans="1:18" x14ac:dyDescent="0.25">
      <c r="A3" s="20" t="s">
        <v>7</v>
      </c>
      <c r="B3" s="19"/>
      <c r="C3" s="19"/>
      <c r="D3" s="19"/>
      <c r="E3" s="19"/>
      <c r="F3" s="19"/>
      <c r="G3" s="19"/>
      <c r="H3" s="19"/>
      <c r="I3" s="19"/>
      <c r="J3" s="19"/>
      <c r="K3" s="19"/>
      <c r="L3" s="19"/>
      <c r="M3" s="19"/>
      <c r="N3" s="19"/>
      <c r="O3" s="19"/>
      <c r="P3" s="19"/>
      <c r="Q3" s="19"/>
      <c r="R3" s="19"/>
    </row>
    <row r="4" spans="1:18" x14ac:dyDescent="0.25">
      <c r="A4" s="21" t="s">
        <v>5</v>
      </c>
      <c r="B4" s="27">
        <v>60000</v>
      </c>
      <c r="C4" s="19"/>
      <c r="D4" s="19"/>
      <c r="E4" s="19"/>
      <c r="F4" s="19"/>
      <c r="G4" s="19"/>
      <c r="H4" s="19"/>
      <c r="I4" s="19"/>
      <c r="J4" s="19"/>
      <c r="K4" s="19"/>
      <c r="L4" s="19"/>
      <c r="M4" s="19"/>
      <c r="N4" s="19"/>
      <c r="O4" s="19"/>
      <c r="P4" s="19"/>
      <c r="Q4" s="19"/>
      <c r="R4" s="19"/>
    </row>
    <row r="5" spans="1:18" ht="17.25" x14ac:dyDescent="0.25">
      <c r="A5" s="21" t="s">
        <v>13</v>
      </c>
      <c r="B5" s="27">
        <v>90000</v>
      </c>
      <c r="C5" s="22" t="str">
        <f>Calculations!P3</f>
        <v/>
      </c>
      <c r="D5" s="19"/>
      <c r="E5" s="19"/>
      <c r="F5" s="19"/>
      <c r="G5" s="19"/>
      <c r="H5" s="19"/>
      <c r="I5" s="19"/>
      <c r="J5" s="19"/>
      <c r="K5" s="19"/>
      <c r="L5" s="19"/>
      <c r="M5" s="19"/>
      <c r="N5" s="19"/>
      <c r="O5" s="19"/>
      <c r="P5" s="19"/>
      <c r="Q5" s="19"/>
      <c r="R5" s="19"/>
    </row>
    <row r="6" spans="1:18" ht="17.25" x14ac:dyDescent="0.25">
      <c r="A6" s="21" t="s">
        <v>11</v>
      </c>
      <c r="B6" s="28">
        <v>0.06</v>
      </c>
      <c r="C6" s="19"/>
      <c r="D6" s="19"/>
      <c r="E6" s="19"/>
      <c r="F6" s="19"/>
      <c r="G6" s="19"/>
      <c r="H6" s="19"/>
      <c r="I6" s="19"/>
      <c r="J6" s="19"/>
      <c r="K6" s="19"/>
      <c r="L6" s="19"/>
      <c r="M6" s="19"/>
      <c r="N6" s="19"/>
      <c r="O6" s="19"/>
      <c r="P6" s="19"/>
      <c r="Q6" s="19"/>
      <c r="R6" s="19"/>
    </row>
    <row r="7" spans="1:18" x14ac:dyDescent="0.25">
      <c r="A7" s="21" t="s">
        <v>8</v>
      </c>
      <c r="B7" s="29">
        <v>60</v>
      </c>
      <c r="C7" s="19"/>
      <c r="D7" s="19"/>
      <c r="E7" s="19"/>
      <c r="F7" s="19"/>
      <c r="G7" s="19"/>
      <c r="H7" s="19"/>
      <c r="I7" s="19"/>
      <c r="J7" s="19"/>
      <c r="K7" s="19"/>
      <c r="L7" s="19"/>
      <c r="M7" s="19"/>
      <c r="N7" s="19"/>
      <c r="O7" s="19"/>
      <c r="P7" s="19"/>
      <c r="Q7" s="19"/>
      <c r="R7" s="19"/>
    </row>
    <row r="8" spans="1:18" x14ac:dyDescent="0.25">
      <c r="A8" s="21"/>
      <c r="B8" s="19"/>
      <c r="C8" s="19"/>
      <c r="D8" s="19"/>
      <c r="E8" s="19"/>
      <c r="F8" s="19"/>
      <c r="G8" s="19"/>
      <c r="H8" s="19"/>
      <c r="I8" s="19"/>
      <c r="J8" s="19"/>
      <c r="K8" s="19"/>
      <c r="L8" s="19"/>
      <c r="M8" s="19"/>
      <c r="N8" s="19"/>
      <c r="O8" s="19"/>
      <c r="P8" s="19"/>
      <c r="Q8" s="19"/>
      <c r="R8" s="19"/>
    </row>
    <row r="9" spans="1:18" x14ac:dyDescent="0.25">
      <c r="A9" s="21" t="s">
        <v>20</v>
      </c>
      <c r="B9" s="27" t="s">
        <v>22</v>
      </c>
      <c r="C9" s="19"/>
      <c r="D9" s="19"/>
      <c r="E9" s="19"/>
      <c r="F9" s="19"/>
      <c r="G9" s="19"/>
      <c r="H9" s="19"/>
      <c r="I9" s="19"/>
      <c r="J9" s="19"/>
      <c r="K9" s="19"/>
      <c r="L9" s="19"/>
      <c r="M9" s="19"/>
      <c r="N9" s="19"/>
      <c r="O9" s="19"/>
      <c r="P9" s="19"/>
      <c r="Q9" s="19"/>
      <c r="R9" s="19"/>
    </row>
    <row r="10" spans="1:18" x14ac:dyDescent="0.25">
      <c r="A10" s="21" t="s">
        <v>59</v>
      </c>
      <c r="B10" s="27" t="s">
        <v>34</v>
      </c>
      <c r="C10" s="19"/>
      <c r="D10" s="19"/>
      <c r="E10" s="19"/>
      <c r="F10" s="19"/>
      <c r="G10" s="19"/>
      <c r="H10" s="19"/>
      <c r="I10" s="19"/>
      <c r="J10" s="19"/>
      <c r="K10" s="19"/>
      <c r="L10" s="19"/>
      <c r="M10" s="19"/>
      <c r="N10" s="19"/>
      <c r="O10" s="19"/>
      <c r="P10" s="19"/>
      <c r="Q10" s="19"/>
      <c r="R10" s="19"/>
    </row>
    <row r="11" spans="1:18" x14ac:dyDescent="0.25">
      <c r="A11" s="19"/>
      <c r="B11" s="19"/>
      <c r="C11" s="19"/>
      <c r="D11" s="19"/>
      <c r="E11" s="19"/>
      <c r="F11" s="19"/>
      <c r="G11" s="19"/>
      <c r="H11" s="19"/>
      <c r="I11" s="19"/>
      <c r="J11" s="19"/>
      <c r="K11" s="19"/>
      <c r="L11" s="19"/>
      <c r="M11" s="19"/>
      <c r="N11" s="19"/>
      <c r="O11" s="19"/>
      <c r="P11" s="19"/>
      <c r="Q11" s="19"/>
      <c r="R11" s="19"/>
    </row>
    <row r="12" spans="1:18" x14ac:dyDescent="0.25">
      <c r="A12" s="21" t="s">
        <v>39</v>
      </c>
      <c r="B12" s="27">
        <v>5000</v>
      </c>
      <c r="C12" s="19"/>
      <c r="D12" s="19"/>
      <c r="E12" s="19"/>
      <c r="F12" s="19"/>
      <c r="G12" s="19"/>
      <c r="H12" s="19"/>
      <c r="I12" s="19"/>
      <c r="J12" s="19"/>
      <c r="K12" s="19"/>
      <c r="L12" s="19"/>
      <c r="M12" s="19"/>
      <c r="N12" s="19"/>
      <c r="O12" s="19"/>
      <c r="P12" s="19"/>
      <c r="Q12" s="19"/>
      <c r="R12" s="19"/>
    </row>
    <row r="13" spans="1:18" x14ac:dyDescent="0.25">
      <c r="A13" s="19"/>
      <c r="B13" s="19"/>
      <c r="C13" s="19"/>
      <c r="D13" s="23"/>
      <c r="E13" s="19"/>
      <c r="F13" s="19"/>
      <c r="G13" s="19"/>
      <c r="H13" s="19"/>
      <c r="I13" s="19"/>
      <c r="J13" s="19"/>
      <c r="K13" s="19"/>
      <c r="L13" s="19"/>
      <c r="M13" s="19"/>
      <c r="N13" s="19"/>
      <c r="O13" s="19"/>
      <c r="P13" s="19"/>
      <c r="Q13" s="19"/>
      <c r="R13" s="19"/>
    </row>
    <row r="14" spans="1:18" x14ac:dyDescent="0.25">
      <c r="A14" s="20" t="s">
        <v>58</v>
      </c>
      <c r="B14" s="24"/>
      <c r="C14" s="19"/>
      <c r="D14" s="23"/>
      <c r="E14" s="19"/>
      <c r="F14" s="19"/>
      <c r="G14" s="25"/>
      <c r="H14" s="19"/>
      <c r="I14" s="19"/>
      <c r="J14" s="19"/>
      <c r="K14" s="19"/>
      <c r="L14" s="19"/>
      <c r="M14" s="19"/>
      <c r="N14" s="19"/>
      <c r="O14" s="19"/>
      <c r="P14" s="19"/>
      <c r="Q14" s="19"/>
      <c r="R14" s="19"/>
    </row>
    <row r="15" spans="1:18" ht="17.25" x14ac:dyDescent="0.25">
      <c r="A15" s="21" t="s">
        <v>12</v>
      </c>
      <c r="B15" s="26">
        <f>Calculations!S3</f>
        <v>0.21</v>
      </c>
      <c r="C15" s="19"/>
      <c r="D15" s="23"/>
      <c r="E15" s="19"/>
      <c r="F15" s="19"/>
      <c r="G15" s="19"/>
      <c r="H15" s="19"/>
      <c r="I15" s="19"/>
      <c r="J15" s="19"/>
      <c r="K15" s="19"/>
      <c r="L15" s="19"/>
      <c r="M15" s="19"/>
      <c r="N15" s="19"/>
      <c r="O15" s="19"/>
      <c r="P15" s="19"/>
      <c r="Q15" s="19"/>
      <c r="R15" s="19"/>
    </row>
    <row r="16" spans="1:18" x14ac:dyDescent="0.25">
      <c r="A16" s="21" t="s">
        <v>0</v>
      </c>
      <c r="B16" s="26">
        <f>Calculations!S4</f>
        <v>2.5000000000000001E-2</v>
      </c>
      <c r="C16" s="19"/>
      <c r="D16" s="19"/>
      <c r="E16" s="19"/>
      <c r="F16" s="19"/>
      <c r="G16" s="19"/>
      <c r="H16" s="19"/>
      <c r="I16" s="19"/>
      <c r="J16" s="19"/>
      <c r="K16" s="19"/>
      <c r="L16" s="19"/>
      <c r="M16" s="19"/>
      <c r="N16" s="19"/>
      <c r="O16" s="19"/>
      <c r="P16" s="19"/>
      <c r="Q16" s="19"/>
      <c r="R16" s="19"/>
    </row>
    <row r="17" spans="1:18" ht="17.25" x14ac:dyDescent="0.25">
      <c r="A17" s="21" t="s">
        <v>38</v>
      </c>
      <c r="B17" s="26">
        <f>Calculations!S5</f>
        <v>0.12000000000000001</v>
      </c>
      <c r="C17" s="19"/>
      <c r="D17" s="19"/>
      <c r="E17" s="19"/>
      <c r="F17" s="19"/>
      <c r="G17" s="19"/>
      <c r="H17" s="19"/>
      <c r="I17" s="19"/>
      <c r="J17" s="19"/>
      <c r="K17" s="19"/>
      <c r="L17" s="19"/>
      <c r="M17" s="19"/>
      <c r="N17" s="19"/>
      <c r="O17" s="19"/>
      <c r="P17" s="19"/>
      <c r="Q17" s="19"/>
      <c r="R17" s="19"/>
    </row>
    <row r="18" spans="1:18" x14ac:dyDescent="0.25">
      <c r="A18" s="19"/>
      <c r="B18" s="19"/>
      <c r="C18" s="19"/>
      <c r="D18" s="19"/>
      <c r="E18" s="19"/>
      <c r="F18" s="19"/>
      <c r="G18" s="19"/>
      <c r="H18" s="19"/>
      <c r="I18" s="19"/>
      <c r="J18" s="19"/>
      <c r="K18" s="19"/>
      <c r="L18" s="19"/>
      <c r="M18" s="19"/>
      <c r="N18" s="19"/>
      <c r="O18" s="19"/>
      <c r="P18" s="19"/>
      <c r="Q18" s="19"/>
      <c r="R18" s="19"/>
    </row>
    <row r="19" spans="1:18" x14ac:dyDescent="0.25">
      <c r="C19" s="4"/>
      <c r="D19" s="4"/>
      <c r="E19" s="4"/>
      <c r="F19" s="4"/>
      <c r="G19" s="4"/>
      <c r="H19" s="4"/>
      <c r="I19" s="4"/>
      <c r="J19" s="4"/>
      <c r="K19" s="4"/>
      <c r="L19" s="4"/>
      <c r="M19" s="4"/>
      <c r="N19" s="4"/>
      <c r="O19" s="4"/>
      <c r="P19" s="4"/>
      <c r="Q19" s="4"/>
      <c r="R19" s="4"/>
    </row>
    <row r="20" spans="1:18" x14ac:dyDescent="0.25">
      <c r="A20" s="3" t="s">
        <v>10</v>
      </c>
      <c r="C20" s="4"/>
      <c r="D20" s="4"/>
      <c r="E20" s="4"/>
      <c r="F20" s="4"/>
      <c r="G20" s="4"/>
      <c r="H20" s="4"/>
      <c r="I20" s="4"/>
      <c r="J20" s="4"/>
      <c r="K20" s="4"/>
      <c r="L20" s="4"/>
      <c r="M20" s="4"/>
      <c r="N20" s="4"/>
      <c r="O20" s="4"/>
      <c r="P20" s="4"/>
      <c r="Q20" s="4"/>
      <c r="R20" s="4"/>
    </row>
    <row r="21" spans="1:18" ht="17.25" x14ac:dyDescent="0.25">
      <c r="A21" s="30" t="s">
        <v>60</v>
      </c>
      <c r="B21" s="30"/>
      <c r="C21" s="30"/>
      <c r="D21" s="30"/>
      <c r="E21" s="30"/>
      <c r="F21" s="30"/>
    </row>
    <row r="22" spans="1:18" ht="17.25" x14ac:dyDescent="0.25">
      <c r="A22" s="30" t="s">
        <v>41</v>
      </c>
      <c r="B22" s="30"/>
      <c r="C22" s="30"/>
      <c r="D22" s="30"/>
      <c r="E22" s="30"/>
      <c r="F22" s="30"/>
    </row>
    <row r="23" spans="1:18" ht="17.25" x14ac:dyDescent="0.25">
      <c r="A23" s="30" t="s">
        <v>43</v>
      </c>
      <c r="B23" s="30"/>
      <c r="C23" s="30"/>
      <c r="D23" s="30"/>
      <c r="E23" s="30"/>
      <c r="F23" s="30"/>
    </row>
    <row r="24" spans="1:18" x14ac:dyDescent="0.25">
      <c r="A24" s="31" t="s">
        <v>40</v>
      </c>
      <c r="B24" s="30"/>
      <c r="C24" s="30"/>
      <c r="D24" s="30"/>
      <c r="E24" s="30"/>
      <c r="F24" s="30"/>
    </row>
    <row r="25" spans="1:18" ht="17.25" x14ac:dyDescent="0.25">
      <c r="A25" s="30" t="s">
        <v>42</v>
      </c>
      <c r="B25" s="30"/>
      <c r="C25" s="30"/>
      <c r="D25" s="30"/>
      <c r="E25" s="30"/>
      <c r="F25" s="30"/>
    </row>
    <row r="117" spans="2:5" x14ac:dyDescent="0.25">
      <c r="B117" s="1"/>
      <c r="C117" s="1"/>
      <c r="D117" s="1"/>
      <c r="E117" s="2"/>
    </row>
    <row r="118" spans="2:5" x14ac:dyDescent="0.25">
      <c r="B118" s="1"/>
      <c r="C118" s="1"/>
      <c r="D118" s="1"/>
      <c r="E118" s="2"/>
    </row>
    <row r="119" spans="2:5" x14ac:dyDescent="0.25">
      <c r="B119" s="1"/>
      <c r="C119" s="1"/>
      <c r="D119" s="1"/>
      <c r="E119" s="2"/>
    </row>
    <row r="120" spans="2:5" x14ac:dyDescent="0.25">
      <c r="B120" s="1"/>
      <c r="C120" s="1"/>
      <c r="D120" s="1"/>
      <c r="E120" s="2"/>
    </row>
    <row r="121" spans="2:5" x14ac:dyDescent="0.25">
      <c r="B121" s="1"/>
      <c r="C121" s="1"/>
      <c r="D121" s="1"/>
      <c r="E121" s="2"/>
    </row>
    <row r="122" spans="2:5" x14ac:dyDescent="0.25">
      <c r="B122" s="1"/>
      <c r="C122" s="1"/>
      <c r="D122" s="1"/>
      <c r="E122" s="2"/>
    </row>
    <row r="123" spans="2:5" x14ac:dyDescent="0.25">
      <c r="B123" s="1"/>
      <c r="C123" s="1"/>
      <c r="D123" s="1"/>
      <c r="E123" s="2"/>
    </row>
    <row r="124" spans="2:5" x14ac:dyDescent="0.25">
      <c r="B124" s="1"/>
      <c r="C124" s="1"/>
      <c r="D124" s="1"/>
      <c r="E124" s="2"/>
    </row>
    <row r="125" spans="2:5" x14ac:dyDescent="0.25">
      <c r="B125" s="1"/>
      <c r="C125" s="1"/>
      <c r="D125" s="1"/>
      <c r="E125" s="2"/>
    </row>
    <row r="126" spans="2:5" x14ac:dyDescent="0.25">
      <c r="B126" s="1"/>
      <c r="C126" s="1"/>
      <c r="D126" s="1"/>
      <c r="E126" s="2"/>
    </row>
    <row r="127" spans="2:5" x14ac:dyDescent="0.25">
      <c r="B127" s="1"/>
      <c r="C127" s="1"/>
      <c r="D127" s="1"/>
      <c r="E127" s="2"/>
    </row>
    <row r="128" spans="2:5" x14ac:dyDescent="0.25">
      <c r="B128" s="1"/>
      <c r="C128" s="1"/>
      <c r="D128" s="1"/>
      <c r="E128" s="2"/>
    </row>
    <row r="129" spans="2:5" x14ac:dyDescent="0.25">
      <c r="B129" s="1"/>
      <c r="C129" s="1"/>
      <c r="D129" s="1"/>
      <c r="E129" s="2"/>
    </row>
    <row r="130" spans="2:5" x14ac:dyDescent="0.25">
      <c r="B130" s="1"/>
      <c r="C130" s="1"/>
      <c r="D130" s="1"/>
      <c r="E130" s="2"/>
    </row>
    <row r="131" spans="2:5" x14ac:dyDescent="0.25">
      <c r="B131" s="1"/>
      <c r="C131" s="1"/>
      <c r="D131" s="1"/>
      <c r="E131" s="2"/>
    </row>
    <row r="132" spans="2:5" x14ac:dyDescent="0.25">
      <c r="B132" s="1"/>
      <c r="C132" s="1"/>
      <c r="D132" s="1"/>
      <c r="E132" s="2"/>
    </row>
    <row r="133" spans="2:5" x14ac:dyDescent="0.25">
      <c r="B133" s="1"/>
      <c r="C133" s="1"/>
      <c r="D133" s="1"/>
      <c r="E133" s="2"/>
    </row>
    <row r="134" spans="2:5" x14ac:dyDescent="0.25">
      <c r="B134" s="1"/>
      <c r="C134" s="1"/>
      <c r="D134" s="1"/>
      <c r="E134" s="2"/>
    </row>
    <row r="135" spans="2:5" x14ac:dyDescent="0.25">
      <c r="B135" s="1"/>
      <c r="C135" s="1"/>
      <c r="D135" s="1"/>
      <c r="E135" s="2"/>
    </row>
    <row r="136" spans="2:5" x14ac:dyDescent="0.25">
      <c r="B136" s="1"/>
      <c r="C136" s="1"/>
      <c r="D136" s="1"/>
      <c r="E136" s="2"/>
    </row>
    <row r="137" spans="2:5" x14ac:dyDescent="0.25">
      <c r="B137" s="1"/>
      <c r="C137" s="1"/>
      <c r="D137" s="1"/>
      <c r="E137" s="2"/>
    </row>
    <row r="138" spans="2:5" x14ac:dyDescent="0.25">
      <c r="B138" s="1"/>
      <c r="C138" s="1"/>
      <c r="D138" s="1"/>
      <c r="E138" s="2"/>
    </row>
    <row r="139" spans="2:5" x14ac:dyDescent="0.25">
      <c r="B139" s="1"/>
      <c r="C139" s="1"/>
      <c r="D139" s="1"/>
      <c r="E139" s="2"/>
    </row>
    <row r="140" spans="2:5" x14ac:dyDescent="0.25">
      <c r="B140" s="1"/>
      <c r="C140" s="1"/>
      <c r="D140" s="1"/>
      <c r="E140" s="2"/>
    </row>
    <row r="141" spans="2:5" x14ac:dyDescent="0.25">
      <c r="B141" s="1"/>
      <c r="C141" s="1"/>
      <c r="D141" s="1"/>
      <c r="E141" s="2"/>
    </row>
    <row r="142" spans="2:5" x14ac:dyDescent="0.25">
      <c r="B142" s="1"/>
      <c r="C142" s="1"/>
      <c r="D142" s="1"/>
      <c r="E142" s="2"/>
    </row>
    <row r="143" spans="2:5" x14ac:dyDescent="0.25">
      <c r="B143" s="1"/>
      <c r="C143" s="1"/>
      <c r="D143" s="1"/>
      <c r="E143" s="2"/>
    </row>
    <row r="144" spans="2:5" x14ac:dyDescent="0.25">
      <c r="B144" s="1"/>
      <c r="C144" s="1"/>
      <c r="D144" s="1"/>
      <c r="E144" s="2"/>
    </row>
    <row r="145" spans="2:5" x14ac:dyDescent="0.25">
      <c r="B145" s="1"/>
      <c r="C145" s="1"/>
      <c r="D145" s="1"/>
      <c r="E145" s="2"/>
    </row>
    <row r="146" spans="2:5" x14ac:dyDescent="0.25">
      <c r="B146" s="1"/>
      <c r="C146" s="1"/>
      <c r="D146" s="1"/>
      <c r="E146" s="2"/>
    </row>
    <row r="147" spans="2:5" x14ac:dyDescent="0.25">
      <c r="B147" s="1"/>
      <c r="C147" s="1"/>
      <c r="D147" s="1"/>
      <c r="E147" s="2"/>
    </row>
    <row r="148" spans="2:5" x14ac:dyDescent="0.25">
      <c r="B148" s="1"/>
      <c r="C148" s="1"/>
      <c r="D148" s="1"/>
      <c r="E148" s="2"/>
    </row>
    <row r="149" spans="2:5" x14ac:dyDescent="0.25">
      <c r="B149" s="1"/>
      <c r="C149" s="1"/>
      <c r="D149" s="1"/>
      <c r="E149" s="2"/>
    </row>
    <row r="150" spans="2:5" x14ac:dyDescent="0.25">
      <c r="B150" s="1"/>
      <c r="C150" s="1"/>
      <c r="D150" s="1"/>
      <c r="E150" s="2"/>
    </row>
    <row r="151" spans="2:5" x14ac:dyDescent="0.25">
      <c r="B151" s="1"/>
      <c r="C151" s="1"/>
      <c r="D151" s="1"/>
      <c r="E151" s="2"/>
    </row>
    <row r="152" spans="2:5" x14ac:dyDescent="0.25">
      <c r="B152" s="1"/>
      <c r="C152" s="1"/>
      <c r="D152" s="1"/>
      <c r="E152" s="2"/>
    </row>
    <row r="153" spans="2:5" x14ac:dyDescent="0.25">
      <c r="B153" s="1"/>
      <c r="C153" s="1"/>
      <c r="D153" s="1"/>
      <c r="E153" s="2"/>
    </row>
    <row r="154" spans="2:5" x14ac:dyDescent="0.25">
      <c r="B154" s="1"/>
      <c r="C154" s="1"/>
      <c r="D154" s="1"/>
      <c r="E154" s="2"/>
    </row>
    <row r="155" spans="2:5" x14ac:dyDescent="0.25">
      <c r="B155" s="1"/>
      <c r="C155" s="1"/>
      <c r="D155" s="1"/>
      <c r="E155" s="2"/>
    </row>
    <row r="156" spans="2:5" x14ac:dyDescent="0.25">
      <c r="B156" s="1"/>
      <c r="C156" s="1"/>
      <c r="D156" s="1"/>
      <c r="E156" s="2"/>
    </row>
    <row r="157" spans="2:5" x14ac:dyDescent="0.25">
      <c r="B157" s="1"/>
      <c r="C157" s="1"/>
      <c r="D157" s="1"/>
      <c r="E157" s="2"/>
    </row>
    <row r="158" spans="2:5" x14ac:dyDescent="0.25">
      <c r="B158" s="1"/>
      <c r="C158" s="1"/>
      <c r="D158" s="1"/>
      <c r="E158" s="2"/>
    </row>
    <row r="159" spans="2:5" x14ac:dyDescent="0.25">
      <c r="B159" s="1"/>
      <c r="C159" s="1"/>
      <c r="D159" s="1"/>
      <c r="E159" s="2"/>
    </row>
    <row r="160" spans="2:5" x14ac:dyDescent="0.25">
      <c r="B160" s="1"/>
      <c r="C160" s="1"/>
      <c r="D160" s="1"/>
      <c r="E160" s="2"/>
    </row>
    <row r="161" spans="2:5" x14ac:dyDescent="0.25">
      <c r="B161" s="1"/>
      <c r="C161" s="1"/>
      <c r="D161" s="1"/>
      <c r="E161" s="2"/>
    </row>
    <row r="162" spans="2:5" x14ac:dyDescent="0.25">
      <c r="B162" s="1"/>
      <c r="C162" s="1"/>
      <c r="D162" s="1"/>
      <c r="E162" s="2"/>
    </row>
  </sheetData>
  <sheetProtection password="DC70" sheet="1" objects="1" scenarios="1"/>
  <dataConsolidate/>
  <hyperlinks>
    <hyperlink ref="A24" r:id="rId1"/>
  </hyperlinks>
  <pageMargins left="0.7" right="0.7" top="0.75" bottom="0.75" header="0.3" footer="0.3"/>
  <pageSetup orientation="landscape"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Calculations!$U$1:$U$12</xm:f>
          </x14:formula1>
          <xm:sqref>B9</xm:sqref>
        </x14:dataValidation>
        <x14:dataValidation type="list" allowBlank="1" showInputMessage="1" showErrorMessage="1">
          <x14:formula1>
            <xm:f>Calculations!$R$8:$R$9</xm:f>
          </x14:formula1>
          <xm:sqref>B10</xm:sqref>
        </x14:dataValidation>
        <x14:dataValidation type="list" allowBlank="1" showInputMessage="1" showErrorMessage="1">
          <x14:formula1>
            <xm:f>Calculations!$R$12:$R$15</xm:f>
          </x14:formula1>
          <xm:sqref>B12</xm:sqref>
        </x14:dataValidation>
        <x14:dataValidation type="decimal" allowBlank="1" showInputMessage="1" showErrorMessage="1">
          <x14:formula1>
            <xm:f>0</xm:f>
          </x14:formula1>
          <x14:formula2>
            <xm:f>Calculations!P1</xm:f>
          </x14:formula2>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98"/>
  <sheetViews>
    <sheetView workbookViewId="0">
      <selection activeCell="K10" sqref="K10"/>
    </sheetView>
  </sheetViews>
  <sheetFormatPr defaultRowHeight="15" x14ac:dyDescent="0.25"/>
  <cols>
    <col min="1" max="2" width="13.42578125" customWidth="1"/>
    <col min="6" max="6" width="16.140625" customWidth="1"/>
    <col min="7" max="7" width="10.140625" bestFit="1" customWidth="1"/>
    <col min="8" max="8" width="17.7109375" customWidth="1"/>
    <col min="10" max="10" width="14.140625" customWidth="1"/>
    <col min="11" max="11" width="18.5703125" customWidth="1"/>
    <col min="16" max="16" width="25" customWidth="1"/>
    <col min="21" max="21" width="3.85546875" bestFit="1" customWidth="1"/>
    <col min="22" max="22" width="9.140625" style="12"/>
  </cols>
  <sheetData>
    <row r="1" spans="1:22" ht="45" x14ac:dyDescent="0.25">
      <c r="A1" s="16" t="s">
        <v>3</v>
      </c>
      <c r="B1" s="16" t="s">
        <v>4</v>
      </c>
      <c r="C1" s="16" t="s">
        <v>14</v>
      </c>
      <c r="D1" s="16" t="s">
        <v>1</v>
      </c>
      <c r="E1" s="16" t="s">
        <v>2</v>
      </c>
      <c r="F1" s="16" t="s">
        <v>37</v>
      </c>
      <c r="G1" s="16" t="s">
        <v>36</v>
      </c>
      <c r="H1" s="16" t="s">
        <v>15</v>
      </c>
      <c r="I1" s="16" t="s">
        <v>17</v>
      </c>
      <c r="J1" s="16" t="s">
        <v>18</v>
      </c>
      <c r="K1" s="16" t="s">
        <v>61</v>
      </c>
      <c r="P1">
        <f>Calculator!$B$4*1.5</f>
        <v>90000</v>
      </c>
      <c r="U1" s="13" t="s">
        <v>21</v>
      </c>
      <c r="V1" s="14">
        <v>0.05</v>
      </c>
    </row>
    <row r="2" spans="1:22" x14ac:dyDescent="0.25">
      <c r="A2">
        <v>0</v>
      </c>
      <c r="B2" s="2">
        <f>MAX(C2-F2,0)</f>
        <v>22800</v>
      </c>
      <c r="C2" s="1">
        <f>Calculator!B5</f>
        <v>90000</v>
      </c>
      <c r="D2" s="1">
        <v>0</v>
      </c>
      <c r="E2" s="1">
        <v>0</v>
      </c>
      <c r="F2" s="1">
        <f>Calculator!$B$4*(1+$S$5)</f>
        <v>67200</v>
      </c>
      <c r="G2" s="2">
        <f>F2</f>
        <v>67200</v>
      </c>
      <c r="H2" s="2">
        <f>G2-F2+B2</f>
        <v>22800</v>
      </c>
      <c r="I2" s="9">
        <f>B2*$L$2+Calculator!$B$12*Calculations!$M$2</f>
        <v>0</v>
      </c>
      <c r="J2" s="2">
        <f>MAX(0,H2-I2)</f>
        <v>22800</v>
      </c>
      <c r="K2" s="2">
        <f>F2+Calculator!$B$12</f>
        <v>72200</v>
      </c>
      <c r="P2" t="s">
        <v>19</v>
      </c>
      <c r="U2" s="13" t="s">
        <v>22</v>
      </c>
      <c r="V2" s="14">
        <f>5%+7%</f>
        <v>0.12000000000000001</v>
      </c>
    </row>
    <row r="3" spans="1:22" ht="17.25" x14ac:dyDescent="0.25">
      <c r="A3">
        <f t="shared" ref="A3:A34" si="0">A2+1</f>
        <v>1</v>
      </c>
      <c r="B3" s="2">
        <f t="shared" ref="B3:B33" si="1">MAX(C3-F3,0)</f>
        <v>22681.483784966418</v>
      </c>
      <c r="C3" s="1">
        <f>MAX(C2+D3-E3,0)</f>
        <v>88710.047862351494</v>
      </c>
      <c r="D3" s="1">
        <f>Calculator!$B$6/12*C2</f>
        <v>450</v>
      </c>
      <c r="E3" s="1">
        <f>$P$6</f>
        <v>1739.9521376485122</v>
      </c>
      <c r="F3" s="1">
        <f>F2*((1-$S$3)*(1+$S$4))^(1/12)</f>
        <v>66028.564077385076</v>
      </c>
      <c r="G3" s="1">
        <f>G2*((1+$S$4)^(1/12))</f>
        <v>67338.420997333436</v>
      </c>
      <c r="H3" s="2">
        <f t="shared" ref="H3:H66" si="2">G3-F3+B3</f>
        <v>23991.340704914779</v>
      </c>
      <c r="I3" s="9">
        <f>B3*$L$2+Calculator!$B$12*Calculations!$M$2</f>
        <v>0</v>
      </c>
      <c r="J3" s="2">
        <f t="shared" ref="J3:J66" si="3">MAX(0,H3-I3)</f>
        <v>23991.340704914779</v>
      </c>
      <c r="K3" s="2">
        <f>F3+Calculator!$B$12</f>
        <v>71028.564077385076</v>
      </c>
      <c r="P3" s="10" t="str">
        <f>IF(Calculator!$B$5=(Calculator!$B$4*1.5),"","Max is $"&amp;Calculator!$B$4*1.5)</f>
        <v/>
      </c>
      <c r="R3" s="5" t="s">
        <v>12</v>
      </c>
      <c r="S3" s="6">
        <v>0.21</v>
      </c>
      <c r="U3" s="13" t="s">
        <v>24</v>
      </c>
      <c r="V3" s="14">
        <f>8%+5%</f>
        <v>0.13</v>
      </c>
    </row>
    <row r="4" spans="1:22" x14ac:dyDescent="0.25">
      <c r="A4">
        <f t="shared" si="0"/>
        <v>2</v>
      </c>
      <c r="B4" s="2">
        <f t="shared" si="1"/>
        <v>22536.0972419709</v>
      </c>
      <c r="C4" s="1">
        <f t="shared" ref="C4:C67" si="4">MAX(C3+D4-E4,0)</f>
        <v>87413.645964014751</v>
      </c>
      <c r="D4" s="1">
        <f>Calculator!$B$6/12*C3</f>
        <v>443.55023931175748</v>
      </c>
      <c r="E4" s="1">
        <f t="shared" ref="E4:E67" si="5">$P$6</f>
        <v>1739.9521376485122</v>
      </c>
      <c r="F4" s="1">
        <f t="shared" ref="F4:F67" si="6">F3*((1-$S$3)*(1+$S$4))^(1/12)</f>
        <v>64877.548722043852</v>
      </c>
      <c r="G4" s="1">
        <f t="shared" ref="G4:G67" si="7">G3*((1+$S$4)^(1/12))</f>
        <v>67477.127119257682</v>
      </c>
      <c r="H4" s="2">
        <f t="shared" si="2"/>
        <v>25135.67563918473</v>
      </c>
      <c r="I4" s="9">
        <f>B4*$L$2+Calculator!$B$12*Calculations!$M$2</f>
        <v>0</v>
      </c>
      <c r="J4" s="2">
        <f t="shared" si="3"/>
        <v>25135.67563918473</v>
      </c>
      <c r="K4" s="2">
        <f>F4+Calculator!$B$12</f>
        <v>69877.548722043852</v>
      </c>
      <c r="R4" s="5" t="s">
        <v>0</v>
      </c>
      <c r="S4" s="7">
        <v>2.5000000000000001E-2</v>
      </c>
      <c r="U4" s="13" t="s">
        <v>28</v>
      </c>
      <c r="V4" s="14">
        <v>0.13</v>
      </c>
    </row>
    <row r="5" spans="1:22" x14ac:dyDescent="0.25">
      <c r="A5">
        <f t="shared" si="0"/>
        <v>3</v>
      </c>
      <c r="B5" s="2">
        <f t="shared" si="1"/>
        <v>22364.164095216904</v>
      </c>
      <c r="C5" s="1">
        <f t="shared" si="4"/>
        <v>86110.762056186315</v>
      </c>
      <c r="D5" s="1">
        <f>Calculator!$B$6/12*C4</f>
        <v>437.06822982007378</v>
      </c>
      <c r="E5" s="1">
        <f t="shared" si="5"/>
        <v>1739.9521376485122</v>
      </c>
      <c r="F5" s="1">
        <f t="shared" si="6"/>
        <v>63746.597960969411</v>
      </c>
      <c r="G5" s="1">
        <f t="shared" si="7"/>
        <v>67616.118953082725</v>
      </c>
      <c r="H5" s="2">
        <f t="shared" si="2"/>
        <v>26233.685087330217</v>
      </c>
      <c r="I5" s="9">
        <f>B5*$L$2+Calculator!$B$12*Calculations!$M$2</f>
        <v>0</v>
      </c>
      <c r="J5" s="2">
        <f t="shared" si="3"/>
        <v>26233.685087330217</v>
      </c>
      <c r="K5" s="2">
        <f>F5+Calculator!$B$12</f>
        <v>68746.597960969404</v>
      </c>
      <c r="P5" t="s">
        <v>9</v>
      </c>
      <c r="R5" s="5" t="s">
        <v>6</v>
      </c>
      <c r="S5" s="8">
        <f>VLOOKUP(Calculator!B9,Calculations!U:V,2,FALSE)</f>
        <v>0.12000000000000001</v>
      </c>
      <c r="U5" s="13" t="s">
        <v>29</v>
      </c>
      <c r="V5" s="14">
        <v>0.13</v>
      </c>
    </row>
    <row r="6" spans="1:22" x14ac:dyDescent="0.25">
      <c r="A6">
        <f t="shared" si="0"/>
        <v>4</v>
      </c>
      <c r="B6" s="2">
        <f t="shared" si="1"/>
        <v>22166.001702313188</v>
      </c>
      <c r="C6" s="1">
        <f t="shared" si="4"/>
        <v>84801.363728818746</v>
      </c>
      <c r="D6" s="1">
        <f>Calculator!$B$6/12*C5</f>
        <v>430.5538102809316</v>
      </c>
      <c r="E6" s="1">
        <f t="shared" si="5"/>
        <v>1739.9521376485122</v>
      </c>
      <c r="F6" s="1">
        <f t="shared" si="6"/>
        <v>62635.362026505558</v>
      </c>
      <c r="G6" s="1">
        <f t="shared" si="7"/>
        <v>67755.397087328281</v>
      </c>
      <c r="H6" s="2">
        <f t="shared" si="2"/>
        <v>27286.036763135911</v>
      </c>
      <c r="I6" s="9">
        <f>B6*$L$2+Calculator!$B$12*Calculations!$M$2</f>
        <v>0</v>
      </c>
      <c r="J6" s="2">
        <f t="shared" si="3"/>
        <v>27286.036763135911</v>
      </c>
      <c r="K6" s="2">
        <f>F6+Calculator!$B$12</f>
        <v>67635.362026505551</v>
      </c>
      <c r="P6" s="11">
        <f>IF(Calculator!$B$5&gt;(Calculator!$B$4*1.5),0,PMT(Calculator!$B$6/12,Calculator!$B$7,-Calculator!$B$5))</f>
        <v>1739.9521376485122</v>
      </c>
      <c r="U6" s="13" t="s">
        <v>32</v>
      </c>
      <c r="V6" s="14">
        <v>0.05</v>
      </c>
    </row>
    <row r="7" spans="1:22" x14ac:dyDescent="0.25">
      <c r="A7">
        <f t="shared" si="0"/>
        <v>5</v>
      </c>
      <c r="B7" s="2">
        <f t="shared" si="1"/>
        <v>21941.921161639715</v>
      </c>
      <c r="C7" s="1">
        <f t="shared" si="4"/>
        <v>83485.418409814331</v>
      </c>
      <c r="D7" s="1">
        <f>Calculator!$B$6/12*C6</f>
        <v>424.00681864409376</v>
      </c>
      <c r="E7" s="1">
        <f t="shared" si="5"/>
        <v>1739.9521376485122</v>
      </c>
      <c r="F7" s="1">
        <f t="shared" si="6"/>
        <v>61543.497248174615</v>
      </c>
      <c r="G7" s="1">
        <f t="shared" si="7"/>
        <v>67894.96211172636</v>
      </c>
      <c r="H7" s="2">
        <f t="shared" si="2"/>
        <v>28293.386025191459</v>
      </c>
      <c r="I7" s="9">
        <f>B7*$L$2+Calculator!$B$12*Calculations!$M$2</f>
        <v>0</v>
      </c>
      <c r="J7" s="2">
        <f t="shared" si="3"/>
        <v>28293.386025191459</v>
      </c>
      <c r="K7" s="2">
        <f>F7+Calculator!$B$12</f>
        <v>66543.497248174623</v>
      </c>
      <c r="R7" s="5" t="s">
        <v>33</v>
      </c>
      <c r="U7" s="13" t="s">
        <v>27</v>
      </c>
      <c r="V7" s="14">
        <v>0.15</v>
      </c>
    </row>
    <row r="8" spans="1:22" x14ac:dyDescent="0.25">
      <c r="A8">
        <f t="shared" si="0"/>
        <v>6</v>
      </c>
      <c r="B8" s="2">
        <f t="shared" si="1"/>
        <v>21692.227417823975</v>
      </c>
      <c r="C8" s="1">
        <f t="shared" si="4"/>
        <v>82162.893364214891</v>
      </c>
      <c r="D8" s="1">
        <f>Calculator!$B$6/12*C7</f>
        <v>417.42709204907169</v>
      </c>
      <c r="E8" s="1">
        <f t="shared" si="5"/>
        <v>1739.9521376485122</v>
      </c>
      <c r="F8" s="1">
        <f t="shared" si="6"/>
        <v>60470.665946390916</v>
      </c>
      <c r="G8" s="1">
        <f t="shared" si="7"/>
        <v>68034.814617223688</v>
      </c>
      <c r="H8" s="2">
        <f t="shared" si="2"/>
        <v>29256.376088656747</v>
      </c>
      <c r="I8" s="9">
        <f>B8*$L$2+Calculator!$B$12*Calculations!$M$2</f>
        <v>0</v>
      </c>
      <c r="J8" s="2">
        <f t="shared" si="3"/>
        <v>29256.376088656747</v>
      </c>
      <c r="K8" s="2">
        <f>F8+Calculator!$B$12</f>
        <v>65470.665946390916</v>
      </c>
      <c r="R8" s="17" t="s">
        <v>34</v>
      </c>
      <c r="U8" s="13" t="s">
        <v>25</v>
      </c>
      <c r="V8" s="14">
        <v>0.13</v>
      </c>
    </row>
    <row r="9" spans="1:22" x14ac:dyDescent="0.25">
      <c r="A9">
        <f t="shared" si="0"/>
        <v>7</v>
      </c>
      <c r="B9" s="2">
        <f t="shared" si="1"/>
        <v>21417.219365360375</v>
      </c>
      <c r="C9" s="1">
        <f t="shared" si="4"/>
        <v>80833.755693387458</v>
      </c>
      <c r="D9" s="1">
        <f>Calculator!$B$6/12*C8</f>
        <v>410.81446682107446</v>
      </c>
      <c r="E9" s="1">
        <f t="shared" si="5"/>
        <v>1739.9521376485122</v>
      </c>
      <c r="F9" s="1">
        <f t="shared" si="6"/>
        <v>59416.536328027083</v>
      </c>
      <c r="G9" s="1">
        <f t="shared" si="7"/>
        <v>68174.955195984279</v>
      </c>
      <c r="H9" s="2">
        <f t="shared" si="2"/>
        <v>30175.638233317572</v>
      </c>
      <c r="I9" s="9">
        <f>B9*$L$2+Calculator!$B$12*Calculations!$M$2</f>
        <v>0</v>
      </c>
      <c r="J9" s="2">
        <f t="shared" si="3"/>
        <v>30175.638233317572</v>
      </c>
      <c r="K9" s="2">
        <f>F9+Calculator!$B$12</f>
        <v>64416.536328027083</v>
      </c>
      <c r="R9" s="17" t="s">
        <v>35</v>
      </c>
      <c r="U9" s="13" t="s">
        <v>30</v>
      </c>
      <c r="V9" s="14">
        <v>0.14000000000000001</v>
      </c>
    </row>
    <row r="10" spans="1:22" x14ac:dyDescent="0.25">
      <c r="A10">
        <f t="shared" si="0"/>
        <v>8</v>
      </c>
      <c r="B10" s="2">
        <f t="shared" si="1"/>
        <v>21117.189950405074</v>
      </c>
      <c r="C10" s="1">
        <f t="shared" si="4"/>
        <v>79497.972334205886</v>
      </c>
      <c r="D10" s="1">
        <f>Calculator!$B$6/12*C9</f>
        <v>404.16877846693728</v>
      </c>
      <c r="E10" s="1">
        <f t="shared" si="5"/>
        <v>1739.9521376485122</v>
      </c>
      <c r="F10" s="1">
        <f t="shared" si="6"/>
        <v>58380.782383800812</v>
      </c>
      <c r="G10" s="1">
        <f t="shared" si="7"/>
        <v>68315.38444139187</v>
      </c>
      <c r="H10" s="2">
        <f t="shared" si="2"/>
        <v>31051.792007996133</v>
      </c>
      <c r="I10" s="9">
        <f>B10*$L$2+Calculator!$B$12*Calculations!$M$2</f>
        <v>0</v>
      </c>
      <c r="J10" s="2">
        <f t="shared" si="3"/>
        <v>31051.792007996133</v>
      </c>
      <c r="K10" s="2">
        <f>F10+Calculator!$B$12</f>
        <v>63380.782383800812</v>
      </c>
      <c r="U10" s="13" t="s">
        <v>23</v>
      </c>
      <c r="V10" s="18">
        <f>5%+5%</f>
        <v>0.1</v>
      </c>
    </row>
    <row r="11" spans="1:22" x14ac:dyDescent="0.25">
      <c r="A11">
        <f t="shared" si="0"/>
        <v>9</v>
      </c>
      <c r="B11" s="2">
        <f t="shared" si="1"/>
        <v>20792.426270778022</v>
      </c>
      <c r="C11" s="1">
        <f t="shared" si="4"/>
        <v>78155.510058228407</v>
      </c>
      <c r="D11" s="1">
        <f>Calculator!$B$6/12*C10</f>
        <v>397.48986167102942</v>
      </c>
      <c r="E11" s="1">
        <f t="shared" si="5"/>
        <v>1739.9521376485122</v>
      </c>
      <c r="F11" s="1">
        <f t="shared" si="6"/>
        <v>57363.083787450385</v>
      </c>
      <c r="G11" s="1">
        <f t="shared" si="7"/>
        <v>68456.102948052503</v>
      </c>
      <c r="H11" s="2">
        <f t="shared" si="2"/>
        <v>31885.44543138014</v>
      </c>
      <c r="I11" s="9">
        <f>B11*$L$2+Calculator!$B$12*Calculations!$M$2</f>
        <v>0</v>
      </c>
      <c r="J11" s="2">
        <f t="shared" si="3"/>
        <v>31885.44543138014</v>
      </c>
      <c r="K11" s="2">
        <f>F11+Calculator!$B$12</f>
        <v>62363.083787450385</v>
      </c>
      <c r="R11" s="5" t="s">
        <v>16</v>
      </c>
      <c r="U11" s="13" t="s">
        <v>31</v>
      </c>
      <c r="V11" s="14">
        <v>0.05</v>
      </c>
    </row>
    <row r="12" spans="1:22" x14ac:dyDescent="0.25">
      <c r="A12">
        <f t="shared" si="0"/>
        <v>10</v>
      </c>
      <c r="B12" s="2">
        <f t="shared" si="1"/>
        <v>20443.20967420323</v>
      </c>
      <c r="C12" s="1">
        <f t="shared" si="4"/>
        <v>76806.335470871039</v>
      </c>
      <c r="D12" s="1">
        <f>Calculator!$B$6/12*C11</f>
        <v>390.77755029114206</v>
      </c>
      <c r="E12" s="1">
        <f t="shared" si="5"/>
        <v>1739.9521376485122</v>
      </c>
      <c r="F12" s="1">
        <f t="shared" si="6"/>
        <v>56363.125796667809</v>
      </c>
      <c r="G12" s="1">
        <f t="shared" si="7"/>
        <v>68597.111311796994</v>
      </c>
      <c r="H12" s="2">
        <f t="shared" si="2"/>
        <v>32677.195189332415</v>
      </c>
      <c r="I12" s="9">
        <f>B12*$L$2+Calculator!$B$12*Calculations!$M$2</f>
        <v>0</v>
      </c>
      <c r="J12" s="2">
        <f t="shared" si="3"/>
        <v>32677.195189332415</v>
      </c>
      <c r="K12" s="2">
        <f>F12+Calculator!$B$12</f>
        <v>61363.125796667809</v>
      </c>
      <c r="R12">
        <f>IF(Calculator!$B$10=Calculations!$R$8,0,0)</f>
        <v>0</v>
      </c>
      <c r="U12" s="15" t="s">
        <v>26</v>
      </c>
      <c r="V12" s="14">
        <v>0.14979999999999999</v>
      </c>
    </row>
    <row r="13" spans="1:22" x14ac:dyDescent="0.25">
      <c r="A13">
        <f t="shared" si="0"/>
        <v>11</v>
      </c>
      <c r="B13" s="2">
        <f t="shared" si="1"/>
        <v>20069.815854818022</v>
      </c>
      <c r="C13" s="1">
        <f t="shared" si="4"/>
        <v>75450.415010576893</v>
      </c>
      <c r="D13" s="1">
        <f>Calculator!$B$6/12*C12</f>
        <v>384.03167735435522</v>
      </c>
      <c r="E13" s="1">
        <f t="shared" si="5"/>
        <v>1739.9521376485122</v>
      </c>
      <c r="F13" s="1">
        <f t="shared" si="6"/>
        <v>55380.599155758871</v>
      </c>
      <c r="G13" s="1">
        <f t="shared" si="7"/>
        <v>68738.410129683471</v>
      </c>
      <c r="H13" s="2">
        <f t="shared" si="2"/>
        <v>33427.626828742621</v>
      </c>
      <c r="I13" s="9">
        <f>B13*$L$2+Calculator!$B$12*Calculations!$M$2</f>
        <v>0</v>
      </c>
      <c r="J13" s="2">
        <f t="shared" si="3"/>
        <v>33427.626828742621</v>
      </c>
      <c r="K13" s="2">
        <f>F13+Calculator!$B$12</f>
        <v>60380.599155758871</v>
      </c>
      <c r="R13">
        <f>IF(Calculator!$B$10=Calculations!$R$8,5000,5000)</f>
        <v>5000</v>
      </c>
    </row>
    <row r="14" spans="1:22" x14ac:dyDescent="0.25">
      <c r="A14">
        <f t="shared" si="0"/>
        <v>12</v>
      </c>
      <c r="B14" s="2">
        <f t="shared" si="1"/>
        <v>19672.514947981232</v>
      </c>
      <c r="C14" s="1">
        <f t="shared" si="4"/>
        <v>74087.714947981265</v>
      </c>
      <c r="D14" s="1">
        <f>Calculator!$B$6/12*C13</f>
        <v>377.25207505288449</v>
      </c>
      <c r="E14" s="1">
        <f t="shared" si="5"/>
        <v>1739.9521376485122</v>
      </c>
      <c r="F14" s="1">
        <f t="shared" si="6"/>
        <v>54415.200000000033</v>
      </c>
      <c r="G14" s="1">
        <f t="shared" si="7"/>
        <v>68879.999999999913</v>
      </c>
      <c r="H14" s="2">
        <f t="shared" si="2"/>
        <v>34137.314947981111</v>
      </c>
      <c r="I14" s="9">
        <f>B14*$L$2+Calculator!$B$12*Calculations!$M$2</f>
        <v>0</v>
      </c>
      <c r="J14" s="2">
        <f t="shared" si="3"/>
        <v>34137.314947981111</v>
      </c>
      <c r="K14" s="2">
        <f>F14+Calculator!$B$12</f>
        <v>59415.200000000033</v>
      </c>
      <c r="R14" t="str">
        <f>IF(Calculator!$B$10=Calculations!$R$8,"",7500)</f>
        <v/>
      </c>
    </row>
    <row r="15" spans="1:22" x14ac:dyDescent="0.25">
      <c r="A15">
        <f t="shared" si="0"/>
        <v>13</v>
      </c>
      <c r="B15" s="2">
        <f t="shared" si="1"/>
        <v>19251.571623410069</v>
      </c>
      <c r="C15" s="1">
        <f t="shared" si="4"/>
        <v>72718.201385072665</v>
      </c>
      <c r="D15" s="1">
        <f>Calculator!$B$6/12*C14</f>
        <v>370.43857473990636</v>
      </c>
      <c r="E15" s="1">
        <f t="shared" si="5"/>
        <v>1739.9521376485122</v>
      </c>
      <c r="F15" s="1">
        <f t="shared" si="6"/>
        <v>53466.629761662596</v>
      </c>
      <c r="G15" s="1">
        <f t="shared" si="7"/>
        <v>69021.881522266674</v>
      </c>
      <c r="H15" s="2">
        <f t="shared" si="2"/>
        <v>34806.823384014147</v>
      </c>
      <c r="I15" s="9">
        <f>B15*$L$2+Calculator!$B$12*Calculations!$M$2</f>
        <v>0</v>
      </c>
      <c r="J15" s="2">
        <f t="shared" si="3"/>
        <v>34806.823384014147</v>
      </c>
      <c r="K15" s="2">
        <f>F15+Calculator!$B$12</f>
        <v>58466.629761662596</v>
      </c>
      <c r="R15" t="str">
        <f>IF(Calculator!$B$10=Calculations!$R$8,"",10000)</f>
        <v/>
      </c>
    </row>
    <row r="16" spans="1:22" x14ac:dyDescent="0.25">
      <c r="A16">
        <f t="shared" si="0"/>
        <v>14</v>
      </c>
      <c r="B16" s="2">
        <f t="shared" si="1"/>
        <v>18807.245176674478</v>
      </c>
      <c r="C16" s="1">
        <f t="shared" si="4"/>
        <v>71341.840254349518</v>
      </c>
      <c r="D16" s="1">
        <f>Calculator!$B$6/12*C15</f>
        <v>363.59100692536333</v>
      </c>
      <c r="E16" s="1">
        <f t="shared" si="5"/>
        <v>1739.9521376485122</v>
      </c>
      <c r="F16" s="1">
        <f t="shared" si="6"/>
        <v>52534.59507767504</v>
      </c>
      <c r="G16" s="1">
        <f t="shared" si="7"/>
        <v>69164.055297239029</v>
      </c>
      <c r="H16" s="2">
        <f t="shared" si="2"/>
        <v>35436.705396238467</v>
      </c>
      <c r="I16" s="9">
        <f>B16*$L$2+Calculator!$B$12*Calculations!$M$2</f>
        <v>0</v>
      </c>
      <c r="J16" s="2">
        <f t="shared" si="3"/>
        <v>35436.705396238467</v>
      </c>
      <c r="K16" s="2">
        <f>F16+Calculator!$B$12</f>
        <v>57534.59507767504</v>
      </c>
    </row>
    <row r="17" spans="1:11" x14ac:dyDescent="0.25">
      <c r="A17">
        <f t="shared" si="0"/>
        <v>15</v>
      </c>
      <c r="B17" s="2">
        <f t="shared" si="1"/>
        <v>18339.789619077746</v>
      </c>
      <c r="C17" s="1">
        <f t="shared" si="4"/>
        <v>69958.597317972759</v>
      </c>
      <c r="D17" s="1">
        <f>Calculator!$B$6/12*C16</f>
        <v>356.70920127174759</v>
      </c>
      <c r="E17" s="1">
        <f t="shared" si="5"/>
        <v>1739.9521376485122</v>
      </c>
      <c r="F17" s="1">
        <f t="shared" si="6"/>
        <v>51618.807698895012</v>
      </c>
      <c r="G17" s="1">
        <f t="shared" si="7"/>
        <v>69306.521926909685</v>
      </c>
      <c r="H17" s="2">
        <f t="shared" si="2"/>
        <v>36027.503847092419</v>
      </c>
      <c r="I17" s="9">
        <f>B17*$L$2+Calculator!$B$12*Calculations!$M$2</f>
        <v>0</v>
      </c>
      <c r="J17" s="2">
        <f t="shared" si="3"/>
        <v>36027.503847092419</v>
      </c>
      <c r="K17" s="2">
        <f>F17+Calculator!$B$12</f>
        <v>56618.807698895012</v>
      </c>
    </row>
    <row r="18" spans="1:11" x14ac:dyDescent="0.25">
      <c r="A18">
        <f t="shared" si="0"/>
        <v>16</v>
      </c>
      <c r="B18" s="2">
        <f t="shared" si="1"/>
        <v>17849.453765951206</v>
      </c>
      <c r="C18" s="1">
        <f t="shared" si="4"/>
        <v>68568.438166914115</v>
      </c>
      <c r="D18" s="1">
        <f>Calculator!$B$6/12*C17</f>
        <v>349.7929865898638</v>
      </c>
      <c r="E18" s="1">
        <f t="shared" si="5"/>
        <v>1739.9521376485122</v>
      </c>
      <c r="F18" s="1">
        <f t="shared" si="6"/>
        <v>50718.984400962909</v>
      </c>
      <c r="G18" s="1">
        <f t="shared" si="7"/>
        <v>69449.28201451138</v>
      </c>
      <c r="H18" s="2">
        <f t="shared" si="2"/>
        <v>36579.751379499678</v>
      </c>
      <c r="I18" s="9">
        <f>B18*$L$2+Calculator!$B$12*Calculations!$M$2</f>
        <v>0</v>
      </c>
      <c r="J18" s="2">
        <f t="shared" si="3"/>
        <v>36579.751379499678</v>
      </c>
      <c r="K18" s="2">
        <f>F18+Calculator!$B$12</f>
        <v>55718.984400962909</v>
      </c>
    </row>
    <row r="19" spans="1:11" x14ac:dyDescent="0.25">
      <c r="A19">
        <f t="shared" si="0"/>
        <v>17</v>
      </c>
      <c r="B19" s="2">
        <f t="shared" si="1"/>
        <v>17336.481323390763</v>
      </c>
      <c r="C19" s="1">
        <f t="shared" si="4"/>
        <v>67171.328220100186</v>
      </c>
      <c r="D19" s="1">
        <f>Calculator!$B$6/12*C18</f>
        <v>342.8421908345706</v>
      </c>
      <c r="E19" s="1">
        <f t="shared" si="5"/>
        <v>1739.9521376485122</v>
      </c>
      <c r="F19" s="1">
        <f t="shared" si="6"/>
        <v>49834.846896709423</v>
      </c>
      <c r="G19" s="1">
        <f t="shared" si="7"/>
        <v>69592.336164519409</v>
      </c>
      <c r="H19" s="2">
        <f t="shared" si="2"/>
        <v>37093.970591200748</v>
      </c>
      <c r="I19" s="9">
        <f>B19*$L$2+Calculator!$B$12*Calculations!$M$2</f>
        <v>0</v>
      </c>
      <c r="J19" s="2">
        <f t="shared" si="3"/>
        <v>37093.970591200748</v>
      </c>
      <c r="K19" s="2">
        <f>F19+Calculator!$B$12</f>
        <v>54834.846896709423</v>
      </c>
    </row>
    <row r="20" spans="1:11" x14ac:dyDescent="0.25">
      <c r="A20">
        <f t="shared" si="0"/>
        <v>18</v>
      </c>
      <c r="B20" s="2">
        <f t="shared" si="1"/>
        <v>16801.110973462106</v>
      </c>
      <c r="C20" s="1">
        <f t="shared" si="4"/>
        <v>65767.232723552181</v>
      </c>
      <c r="D20" s="1">
        <f>Calculator!$B$6/12*C19</f>
        <v>335.85664110050095</v>
      </c>
      <c r="E20" s="1">
        <f t="shared" si="5"/>
        <v>1739.9521376485122</v>
      </c>
      <c r="F20" s="1">
        <f t="shared" si="6"/>
        <v>48966.121750090075</v>
      </c>
      <c r="G20" s="1">
        <f t="shared" si="7"/>
        <v>69735.684982654173</v>
      </c>
      <c r="H20" s="2">
        <f t="shared" si="2"/>
        <v>37570.674206026204</v>
      </c>
      <c r="I20" s="9">
        <f>B20*$L$2+Calculator!$B$12*Calculations!$M$2</f>
        <v>0</v>
      </c>
      <c r="J20" s="2">
        <f t="shared" si="3"/>
        <v>37570.674206026204</v>
      </c>
      <c r="K20" s="2">
        <f>F20+Calculator!$B$12</f>
        <v>53966.121750090075</v>
      </c>
    </row>
    <row r="21" spans="1:11" x14ac:dyDescent="0.25">
      <c r="A21">
        <f t="shared" si="0"/>
        <v>19</v>
      </c>
      <c r="B21" s="2">
        <f t="shared" si="1"/>
        <v>16243.576457901465</v>
      </c>
      <c r="C21" s="1">
        <f t="shared" si="4"/>
        <v>64356.116749521425</v>
      </c>
      <c r="D21" s="1">
        <f>Calculator!$B$6/12*C20</f>
        <v>328.83616361776092</v>
      </c>
      <c r="E21" s="1">
        <f t="shared" si="5"/>
        <v>1739.9521376485122</v>
      </c>
      <c r="F21" s="1">
        <f t="shared" si="6"/>
        <v>48112.54029161996</v>
      </c>
      <c r="G21" s="1">
        <f t="shared" si="7"/>
        <v>69879.329075883768</v>
      </c>
      <c r="H21" s="2">
        <f t="shared" si="2"/>
        <v>38010.365242165273</v>
      </c>
      <c r="I21" s="9">
        <f>B21*$L$2+Calculator!$B$12*Calculations!$M$2</f>
        <v>0</v>
      </c>
      <c r="J21" s="2">
        <f t="shared" si="3"/>
        <v>38010.365242165273</v>
      </c>
      <c r="K21" s="2">
        <f>F21+Calculator!$B$12</f>
        <v>53112.54029161996</v>
      </c>
    </row>
    <row r="22" spans="1:11" x14ac:dyDescent="0.25">
      <c r="A22">
        <f t="shared" si="0"/>
        <v>20</v>
      </c>
      <c r="B22" s="2">
        <f t="shared" si="1"/>
        <v>15664.106660337784</v>
      </c>
      <c r="C22" s="1">
        <f t="shared" si="4"/>
        <v>62937.945195620516</v>
      </c>
      <c r="D22" s="1">
        <f>Calculator!$B$6/12*C21</f>
        <v>321.78058374760712</v>
      </c>
      <c r="E22" s="1">
        <f t="shared" si="5"/>
        <v>1739.9521376485122</v>
      </c>
      <c r="F22" s="1">
        <f t="shared" si="6"/>
        <v>47273.838535282732</v>
      </c>
      <c r="G22" s="1">
        <f t="shared" si="7"/>
        <v>70023.269052426549</v>
      </c>
      <c r="H22" s="2">
        <f t="shared" si="2"/>
        <v>38413.537177481601</v>
      </c>
      <c r="I22" s="9">
        <f>B22*$L$2+Calculator!$B$12*Calculations!$M$2</f>
        <v>0</v>
      </c>
      <c r="J22" s="2">
        <f t="shared" si="3"/>
        <v>38413.537177481601</v>
      </c>
      <c r="K22" s="2">
        <f>F22+Calculator!$B$12</f>
        <v>52273.838535282732</v>
      </c>
    </row>
    <row r="23" spans="1:11" x14ac:dyDescent="0.25">
      <c r="A23">
        <f t="shared" si="0"/>
        <v>21</v>
      </c>
      <c r="B23" s="2">
        <f t="shared" si="1"/>
        <v>15062.925687062132</v>
      </c>
      <c r="C23" s="1">
        <f t="shared" si="4"/>
        <v>61512.682783950106</v>
      </c>
      <c r="D23" s="1">
        <f>Calculator!$B$6/12*C22</f>
        <v>314.68972597810256</v>
      </c>
      <c r="E23" s="1">
        <f t="shared" si="5"/>
        <v>1739.9521376485122</v>
      </c>
      <c r="F23" s="1">
        <f t="shared" si="6"/>
        <v>46449.757096887974</v>
      </c>
      <c r="G23" s="1">
        <f t="shared" si="7"/>
        <v>70167.505521753701</v>
      </c>
      <c r="H23" s="2">
        <f t="shared" si="2"/>
        <v>38780.674111927859</v>
      </c>
      <c r="I23" s="9">
        <f>B23*$L$2+Calculator!$B$12*Calculations!$M$2</f>
        <v>0</v>
      </c>
      <c r="J23" s="2">
        <f t="shared" si="3"/>
        <v>38780.674111927859</v>
      </c>
      <c r="K23" s="2">
        <f>F23+Calculator!$B$12</f>
        <v>51449.757096887974</v>
      </c>
    </row>
    <row r="24" spans="1:11" x14ac:dyDescent="0.25">
      <c r="A24">
        <f t="shared" si="0"/>
        <v>22</v>
      </c>
      <c r="B24" s="2">
        <f t="shared" si="1"/>
        <v>14440.252946369561</v>
      </c>
      <c r="C24" s="1">
        <f t="shared" si="4"/>
        <v>60080.294060221342</v>
      </c>
      <c r="D24" s="1">
        <f>Calculator!$B$6/12*C23</f>
        <v>307.56341391975053</v>
      </c>
      <c r="E24" s="1">
        <f t="shared" si="5"/>
        <v>1739.9521376485122</v>
      </c>
      <c r="F24" s="1">
        <f t="shared" si="6"/>
        <v>45640.041113851781</v>
      </c>
      <c r="G24" s="1">
        <f t="shared" si="7"/>
        <v>70312.039094591804</v>
      </c>
      <c r="H24" s="2">
        <f t="shared" si="2"/>
        <v>39112.250927109584</v>
      </c>
      <c r="I24" s="9">
        <f>B24*$L$2+Calculator!$B$12*Calculations!$M$2</f>
        <v>0</v>
      </c>
      <c r="J24" s="2">
        <f t="shared" si="3"/>
        <v>39112.250927109584</v>
      </c>
      <c r="K24" s="2">
        <f>F24+Calculator!$B$12</f>
        <v>50640.041113851781</v>
      </c>
    </row>
    <row r="25" spans="1:11" x14ac:dyDescent="0.25">
      <c r="A25">
        <f t="shared" si="0"/>
        <v>23</v>
      </c>
      <c r="B25" s="2">
        <f t="shared" si="1"/>
        <v>13796.303226498167</v>
      </c>
      <c r="C25" s="1">
        <f t="shared" si="4"/>
        <v>58640.743392873934</v>
      </c>
      <c r="D25" s="1">
        <f>Calculator!$B$6/12*C24</f>
        <v>300.40147030110671</v>
      </c>
      <c r="E25" s="1">
        <f t="shared" si="5"/>
        <v>1739.9521376485122</v>
      </c>
      <c r="F25" s="1">
        <f t="shared" si="6"/>
        <v>44844.440166375767</v>
      </c>
      <c r="G25" s="1">
        <f t="shared" si="7"/>
        <v>70456.870382925452</v>
      </c>
      <c r="H25" s="2">
        <f t="shared" si="2"/>
        <v>39408.733443047851</v>
      </c>
      <c r="I25" s="9">
        <f>B25*$L$2+Calculator!$B$12*Calculations!$M$2</f>
        <v>0</v>
      </c>
      <c r="J25" s="2">
        <f t="shared" si="3"/>
        <v>39408.733443047851</v>
      </c>
      <c r="K25" s="2">
        <f>F25+Calculator!$B$12</f>
        <v>49844.440166375767</v>
      </c>
    </row>
    <row r="26" spans="1:11" x14ac:dyDescent="0.25">
      <c r="A26">
        <f t="shared" si="0"/>
        <v>24</v>
      </c>
      <c r="B26" s="2">
        <f t="shared" si="1"/>
        <v>13131.286772189735</v>
      </c>
      <c r="C26" s="1">
        <f t="shared" si="4"/>
        <v>57193.994972189786</v>
      </c>
      <c r="D26" s="1">
        <f>Calculator!$B$6/12*C25</f>
        <v>293.20371696436968</v>
      </c>
      <c r="E26" s="1">
        <f t="shared" si="5"/>
        <v>1739.9521376485122</v>
      </c>
      <c r="F26" s="1">
        <f t="shared" si="6"/>
        <v>44062.708200000052</v>
      </c>
      <c r="G26" s="1">
        <f t="shared" si="7"/>
        <v>70601.999999999811</v>
      </c>
      <c r="H26" s="2">
        <f t="shared" si="2"/>
        <v>39670.578572189494</v>
      </c>
      <c r="I26" s="9">
        <f>B26*$L$2+Calculator!$B$12*Calculations!$M$2</f>
        <v>0</v>
      </c>
      <c r="J26" s="2">
        <f t="shared" si="3"/>
        <v>39670.578572189494</v>
      </c>
      <c r="K26" s="2">
        <f>F26+Calculator!$B$12</f>
        <v>49062.708200000052</v>
      </c>
    </row>
    <row r="27" spans="1:11" x14ac:dyDescent="0.25">
      <c r="A27">
        <f t="shared" si="0"/>
        <v>25</v>
      </c>
      <c r="B27" s="2">
        <f t="shared" si="1"/>
        <v>12445.409359895908</v>
      </c>
      <c r="C27" s="1">
        <f t="shared" si="4"/>
        <v>55740.012809402222</v>
      </c>
      <c r="D27" s="1">
        <f>Calculator!$B$6/12*C26</f>
        <v>285.96997486094892</v>
      </c>
      <c r="E27" s="1">
        <f t="shared" si="5"/>
        <v>1739.9521376485122</v>
      </c>
      <c r="F27" s="1">
        <f t="shared" si="6"/>
        <v>43294.603449506314</v>
      </c>
      <c r="G27" s="1">
        <f t="shared" si="7"/>
        <v>70747.428560323242</v>
      </c>
      <c r="H27" s="2">
        <f t="shared" si="2"/>
        <v>39898.234470712836</v>
      </c>
      <c r="I27" s="9">
        <f>B27*$L$2+Calculator!$B$12*Calculations!$M$2</f>
        <v>0</v>
      </c>
      <c r="J27" s="2">
        <f t="shared" si="3"/>
        <v>39898.234470712836</v>
      </c>
      <c r="K27" s="2">
        <f>F27+Calculator!$B$12</f>
        <v>48294.603449506314</v>
      </c>
    </row>
    <row r="28" spans="1:11" x14ac:dyDescent="0.25">
      <c r="A28">
        <f t="shared" si="0"/>
        <v>26</v>
      </c>
      <c r="B28" s="2">
        <f t="shared" si="1"/>
        <v>11738.872371653335</v>
      </c>
      <c r="C28" s="1">
        <f t="shared" si="4"/>
        <v>54278.760735800723</v>
      </c>
      <c r="D28" s="1">
        <f>Calculator!$B$6/12*C27</f>
        <v>278.7000640470111</v>
      </c>
      <c r="E28" s="1">
        <f t="shared" si="5"/>
        <v>1739.9521376485122</v>
      </c>
      <c r="F28" s="1">
        <f t="shared" si="6"/>
        <v>42539.888364147388</v>
      </c>
      <c r="G28" s="1">
        <f t="shared" si="7"/>
        <v>70893.156679669904</v>
      </c>
      <c r="H28" s="2">
        <f t="shared" si="2"/>
        <v>40092.140687175852</v>
      </c>
      <c r="I28" s="9">
        <f>B28*$L$2+Calculator!$B$12*Calculations!$M$2</f>
        <v>0</v>
      </c>
      <c r="J28" s="2">
        <f t="shared" si="3"/>
        <v>40092.140687175852</v>
      </c>
      <c r="K28" s="2">
        <f>F28+Calculator!$B$12</f>
        <v>47539.888364147388</v>
      </c>
    </row>
    <row r="29" spans="1:11" x14ac:dyDescent="0.25">
      <c r="A29">
        <f t="shared" si="0"/>
        <v>27</v>
      </c>
      <c r="B29" s="2">
        <f t="shared" si="1"/>
        <v>11011.872867650956</v>
      </c>
      <c r="C29" s="1">
        <f t="shared" si="4"/>
        <v>52810.202401831215</v>
      </c>
      <c r="D29" s="1">
        <f>Calculator!$B$6/12*C28</f>
        <v>271.39380367900361</v>
      </c>
      <c r="E29" s="1">
        <f t="shared" si="5"/>
        <v>1739.9521376485122</v>
      </c>
      <c r="F29" s="1">
        <f t="shared" si="6"/>
        <v>41798.329534180259</v>
      </c>
      <c r="G29" s="1">
        <f t="shared" si="7"/>
        <v>71039.184975082331</v>
      </c>
      <c r="H29" s="2">
        <f t="shared" si="2"/>
        <v>40252.728308553029</v>
      </c>
      <c r="I29" s="9">
        <f>B29*$L$2+Calculator!$B$12*Calculations!$M$2</f>
        <v>0</v>
      </c>
      <c r="J29" s="2">
        <f t="shared" si="3"/>
        <v>40252.728308553029</v>
      </c>
      <c r="K29" s="2">
        <f>F29+Calculator!$B$12</f>
        <v>46798.329534180259</v>
      </c>
    </row>
    <row r="30" spans="1:11" x14ac:dyDescent="0.25">
      <c r="A30">
        <f t="shared" si="0"/>
        <v>28</v>
      </c>
      <c r="B30" s="2">
        <f t="shared" si="1"/>
        <v>10264.603657512125</v>
      </c>
      <c r="C30" s="1">
        <f t="shared" si="4"/>
        <v>51334.301276191858</v>
      </c>
      <c r="D30" s="1">
        <f>Calculator!$B$6/12*C29</f>
        <v>264.05101200915607</v>
      </c>
      <c r="E30" s="1">
        <f t="shared" si="5"/>
        <v>1739.9521376485122</v>
      </c>
      <c r="F30" s="1">
        <f t="shared" si="6"/>
        <v>41069.697618679733</v>
      </c>
      <c r="G30" s="1">
        <f t="shared" si="7"/>
        <v>71185.514064874078</v>
      </c>
      <c r="H30" s="2">
        <f t="shared" si="2"/>
        <v>40380.42010370647</v>
      </c>
      <c r="I30" s="9">
        <f>B30*$L$2+Calculator!$B$12*Calculations!$M$2</f>
        <v>0</v>
      </c>
      <c r="J30" s="2">
        <f t="shared" si="3"/>
        <v>40380.42010370647</v>
      </c>
      <c r="K30" s="2">
        <f>F30+Calculator!$B$12</f>
        <v>46069.697618679733</v>
      </c>
    </row>
    <row r="31" spans="1:11" x14ac:dyDescent="0.25">
      <c r="A31">
        <f t="shared" si="0"/>
        <v>29</v>
      </c>
      <c r="B31" s="2">
        <f t="shared" si="1"/>
        <v>9497.2533703138324</v>
      </c>
      <c r="C31" s="1">
        <f t="shared" si="4"/>
        <v>49851.020644924305</v>
      </c>
      <c r="D31" s="1">
        <f>Calculator!$B$6/12*C30</f>
        <v>256.67150638095927</v>
      </c>
      <c r="E31" s="1">
        <f t="shared" si="5"/>
        <v>1739.9521376485122</v>
      </c>
      <c r="F31" s="1">
        <f t="shared" si="6"/>
        <v>40353.767274610473</v>
      </c>
      <c r="G31" s="1">
        <f t="shared" si="7"/>
        <v>71332.144568632313</v>
      </c>
      <c r="H31" s="2">
        <f t="shared" si="2"/>
        <v>40475.630664335673</v>
      </c>
      <c r="I31" s="9">
        <f>B31*$L$2+Calculator!$B$12*Calculations!$M$2</f>
        <v>0</v>
      </c>
      <c r="J31" s="2">
        <f t="shared" si="3"/>
        <v>40475.630664335673</v>
      </c>
      <c r="K31" s="2">
        <f>F31+Calculator!$B$12</f>
        <v>45353.767274610473</v>
      </c>
    </row>
    <row r="32" spans="1:11" x14ac:dyDescent="0.25">
      <c r="A32">
        <f t="shared" si="0"/>
        <v>30</v>
      </c>
      <c r="B32" s="2">
        <f t="shared" si="1"/>
        <v>8710.0065233649584</v>
      </c>
      <c r="C32" s="1">
        <f t="shared" si="4"/>
        <v>48360.323610500411</v>
      </c>
      <c r="D32" s="1">
        <f>Calculator!$B$6/12*C31</f>
        <v>249.25510322462154</v>
      </c>
      <c r="E32" s="1">
        <f t="shared" si="5"/>
        <v>1739.9521376485122</v>
      </c>
      <c r="F32" s="1">
        <f t="shared" si="6"/>
        <v>39650.317087135452</v>
      </c>
      <c r="G32" s="1">
        <f t="shared" si="7"/>
        <v>71479.077107220452</v>
      </c>
      <c r="H32" s="2">
        <f t="shared" si="2"/>
        <v>40538.766543449958</v>
      </c>
      <c r="I32" s="9">
        <f>B32*$L$2+Calculator!$B$12*Calculations!$M$2</f>
        <v>0</v>
      </c>
      <c r="J32" s="2">
        <f t="shared" si="3"/>
        <v>40538.766543449958</v>
      </c>
      <c r="K32" s="2">
        <f>F32+Calculator!$B$12</f>
        <v>44650.317087135452</v>
      </c>
    </row>
    <row r="33" spans="1:11" x14ac:dyDescent="0.25">
      <c r="A33">
        <f t="shared" si="0"/>
        <v>31</v>
      </c>
      <c r="B33" s="2">
        <f t="shared" si="1"/>
        <v>7903.0435897651187</v>
      </c>
      <c r="C33" s="1">
        <f t="shared" si="4"/>
        <v>46862.173090904398</v>
      </c>
      <c r="D33" s="1">
        <f>Calculator!$B$6/12*C32</f>
        <v>241.80161805250205</v>
      </c>
      <c r="E33" s="1">
        <f t="shared" si="5"/>
        <v>1739.9521376485122</v>
      </c>
      <c r="F33" s="1">
        <f t="shared" si="6"/>
        <v>38959.129501139279</v>
      </c>
      <c r="G33" s="1">
        <f t="shared" si="7"/>
        <v>71626.312302780789</v>
      </c>
      <c r="H33" s="2">
        <f t="shared" si="2"/>
        <v>40570.226391406628</v>
      </c>
      <c r="I33" s="9">
        <f>B33*$L$2+Calculator!$B$12*Calculations!$M$2</f>
        <v>0</v>
      </c>
      <c r="J33" s="2">
        <f t="shared" si="3"/>
        <v>40570.226391406628</v>
      </c>
      <c r="K33" s="2">
        <f>F33+Calculator!$B$12</f>
        <v>43959.129501139279</v>
      </c>
    </row>
    <row r="34" spans="1:11" x14ac:dyDescent="0.25">
      <c r="A34">
        <f t="shared" si="0"/>
        <v>32</v>
      </c>
      <c r="B34" s="2">
        <f t="shared" ref="B34:B65" si="8">MAX(C34-F34,0)</f>
        <v>7076.5410647651952</v>
      </c>
      <c r="C34" s="1">
        <f t="shared" si="4"/>
        <v>45356.531818710406</v>
      </c>
      <c r="D34" s="1">
        <f>Calculator!$B$6/12*C33</f>
        <v>234.310865454522</v>
      </c>
      <c r="E34" s="1">
        <f t="shared" si="5"/>
        <v>1739.9521376485122</v>
      </c>
      <c r="F34" s="1">
        <f t="shared" si="6"/>
        <v>38279.990753945211</v>
      </c>
      <c r="G34" s="1">
        <f t="shared" si="7"/>
        <v>71773.850778737135</v>
      </c>
      <c r="H34" s="2">
        <f t="shared" si="2"/>
        <v>40570.401089557119</v>
      </c>
      <c r="I34" s="9">
        <f>B34*$L$2+Calculator!$B$12*Calculations!$M$2</f>
        <v>0</v>
      </c>
      <c r="J34" s="2">
        <f t="shared" si="3"/>
        <v>40570.401089557119</v>
      </c>
      <c r="K34" s="2">
        <f>F34+Calculator!$B$12</f>
        <v>43279.990753945211</v>
      </c>
    </row>
    <row r="35" spans="1:11" x14ac:dyDescent="0.25">
      <c r="A35">
        <f t="shared" ref="A35:A66" si="9">A34+1</f>
        <v>33</v>
      </c>
      <c r="B35" s="2">
        <f t="shared" si="8"/>
        <v>6230.6715309503925</v>
      </c>
      <c r="C35" s="1">
        <f t="shared" si="4"/>
        <v>43843.362340155443</v>
      </c>
      <c r="D35" s="1">
        <f>Calculator!$B$6/12*C34</f>
        <v>226.78265909355204</v>
      </c>
      <c r="E35" s="1">
        <f t="shared" si="5"/>
        <v>1739.9521376485122</v>
      </c>
      <c r="F35" s="1">
        <f t="shared" si="6"/>
        <v>37612.690809205051</v>
      </c>
      <c r="G35" s="1">
        <f t="shared" si="7"/>
        <v>71921.693159797462</v>
      </c>
      <c r="H35" s="2">
        <f t="shared" si="2"/>
        <v>40539.673881542803</v>
      </c>
      <c r="I35" s="9">
        <f>B35*$L$2+Calculator!$B$12*Calculations!$M$2</f>
        <v>0</v>
      </c>
      <c r="J35" s="2">
        <f t="shared" si="3"/>
        <v>40539.673881542803</v>
      </c>
      <c r="K35" s="2">
        <f>F35+Calculator!$B$12</f>
        <v>42612.690809205051</v>
      </c>
    </row>
    <row r="36" spans="1:11" x14ac:dyDescent="0.25">
      <c r="A36">
        <f t="shared" si="9"/>
        <v>34</v>
      </c>
      <c r="B36" s="2">
        <f t="shared" si="8"/>
        <v>5365.6037222662126</v>
      </c>
      <c r="C36" s="1">
        <f t="shared" si="4"/>
        <v>42322.627014207705</v>
      </c>
      <c r="D36" s="1">
        <f>Calculator!$B$6/12*C35</f>
        <v>219.21681170077721</v>
      </c>
      <c r="E36" s="1">
        <f t="shared" si="5"/>
        <v>1739.9521376485122</v>
      </c>
      <c r="F36" s="1">
        <f t="shared" si="6"/>
        <v>36957.023291941492</v>
      </c>
      <c r="G36" s="1">
        <f t="shared" si="7"/>
        <v>72069.840071956511</v>
      </c>
      <c r="H36" s="2">
        <f t="shared" si="2"/>
        <v>40478.420502281231</v>
      </c>
      <c r="I36" s="9">
        <f>B36*$L$2+Calculator!$B$12*Calculations!$M$2</f>
        <v>0</v>
      </c>
      <c r="J36" s="2">
        <f t="shared" si="3"/>
        <v>40478.420502281231</v>
      </c>
      <c r="K36" s="2">
        <f>F36+Calculator!$B$12</f>
        <v>41957.023291941492</v>
      </c>
    </row>
    <row r="37" spans="1:11" x14ac:dyDescent="0.25">
      <c r="A37">
        <f t="shared" si="9"/>
        <v>35</v>
      </c>
      <c r="B37" s="2">
        <f t="shared" si="8"/>
        <v>4481.5025869074452</v>
      </c>
      <c r="C37" s="1">
        <f t="shared" si="4"/>
        <v>40794.288011630233</v>
      </c>
      <c r="D37" s="1">
        <f>Calculator!$B$6/12*C36</f>
        <v>211.61313507103853</v>
      </c>
      <c r="E37" s="1">
        <f t="shared" si="5"/>
        <v>1739.9521376485122</v>
      </c>
      <c r="F37" s="1">
        <f t="shared" si="6"/>
        <v>36312.785424722788</v>
      </c>
      <c r="G37" s="1">
        <f t="shared" si="7"/>
        <v>72218.292142498496</v>
      </c>
      <c r="H37" s="2">
        <f t="shared" si="2"/>
        <v>40387.009304683153</v>
      </c>
      <c r="I37" s="9">
        <f>B37*$L$2+Calculator!$B$12*Calculations!$M$2</f>
        <v>0</v>
      </c>
      <c r="J37" s="2">
        <f t="shared" si="3"/>
        <v>40387.009304683153</v>
      </c>
      <c r="K37" s="2">
        <f>F37+Calculator!$B$12</f>
        <v>41312.785424722788</v>
      </c>
    </row>
    <row r="38" spans="1:11" x14ac:dyDescent="0.25">
      <c r="A38">
        <f t="shared" si="9"/>
        <v>36</v>
      </c>
      <c r="B38" s="2">
        <f t="shared" si="8"/>
        <v>3578.5293490898184</v>
      </c>
      <c r="C38" s="1">
        <f t="shared" si="4"/>
        <v>39258.30731403987</v>
      </c>
      <c r="D38" s="1">
        <f>Calculator!$B$6/12*C37</f>
        <v>203.97144005815116</v>
      </c>
      <c r="E38" s="1">
        <f t="shared" si="5"/>
        <v>1739.9521376485122</v>
      </c>
      <c r="F38" s="1">
        <f t="shared" si="6"/>
        <v>35679.777964950052</v>
      </c>
      <c r="G38" s="1">
        <f t="shared" si="7"/>
        <v>72367.049999999712</v>
      </c>
      <c r="H38" s="2">
        <f t="shared" si="2"/>
        <v>40265.801384139479</v>
      </c>
      <c r="I38" s="9">
        <f>B38*$L$2+Calculator!$B$12*Calculations!$M$2</f>
        <v>0</v>
      </c>
      <c r="J38" s="2">
        <f t="shared" si="3"/>
        <v>40265.801384139479</v>
      </c>
      <c r="K38" s="2">
        <f>F38+Calculator!$B$12</f>
        <v>40679.777964950052</v>
      </c>
    </row>
    <row r="39" spans="1:11" x14ac:dyDescent="0.25">
      <c r="A39">
        <f t="shared" si="9"/>
        <v>37</v>
      </c>
      <c r="B39" s="2">
        <f t="shared" si="8"/>
        <v>2656.8415697238088</v>
      </c>
      <c r="C39" s="1">
        <f t="shared" si="4"/>
        <v>37714.646712961556</v>
      </c>
      <c r="D39" s="1">
        <f>Calculator!$B$6/12*C38</f>
        <v>196.29153657019936</v>
      </c>
      <c r="E39" s="1">
        <f t="shared" si="5"/>
        <v>1739.9521376485122</v>
      </c>
      <c r="F39" s="1">
        <f t="shared" si="6"/>
        <v>35057.805143237747</v>
      </c>
      <c r="G39" s="1">
        <f t="shared" si="7"/>
        <v>72516.114274331238</v>
      </c>
      <c r="H39" s="2">
        <f t="shared" si="2"/>
        <v>40115.150700817299</v>
      </c>
      <c r="I39" s="9">
        <f>B39*$L$2+Calculator!$B$12*Calculations!$M$2</f>
        <v>0</v>
      </c>
      <c r="J39" s="2">
        <f t="shared" si="3"/>
        <v>40115.150700817299</v>
      </c>
      <c r="K39" s="2">
        <f>F39+Calculator!$B$12</f>
        <v>40057.805143237747</v>
      </c>
    </row>
    <row r="40" spans="1:11" x14ac:dyDescent="0.25">
      <c r="A40">
        <f t="shared" si="9"/>
        <v>38</v>
      </c>
      <c r="B40" s="2">
        <f t="shared" si="8"/>
        <v>1716.5932060094929</v>
      </c>
      <c r="C40" s="1">
        <f t="shared" si="4"/>
        <v>36163.267808877848</v>
      </c>
      <c r="D40" s="1">
        <f>Calculator!$B$6/12*C39</f>
        <v>188.57323356480779</v>
      </c>
      <c r="E40" s="1">
        <f t="shared" si="5"/>
        <v>1739.9521376485122</v>
      </c>
      <c r="F40" s="1">
        <f t="shared" si="6"/>
        <v>34446.674602868356</v>
      </c>
      <c r="G40" s="1">
        <f t="shared" si="7"/>
        <v>72665.485596661572</v>
      </c>
      <c r="H40" s="2">
        <f t="shared" si="2"/>
        <v>39935.40419980271</v>
      </c>
      <c r="I40" s="9">
        <f>B40*$L$2+Calculator!$B$12*Calculations!$M$2</f>
        <v>0</v>
      </c>
      <c r="J40" s="2">
        <f t="shared" si="3"/>
        <v>39935.40419980271</v>
      </c>
      <c r="K40" s="2">
        <f>F40+Calculator!$B$12</f>
        <v>39446.674602868356</v>
      </c>
    </row>
    <row r="41" spans="1:11" x14ac:dyDescent="0.25">
      <c r="A41">
        <f t="shared" si="9"/>
        <v>39</v>
      </c>
      <c r="B41" s="2">
        <f t="shared" si="8"/>
        <v>757.93466997124779</v>
      </c>
      <c r="C41" s="1">
        <f t="shared" si="4"/>
        <v>34604.132010273723</v>
      </c>
      <c r="D41" s="1">
        <f>Calculator!$B$6/12*C40</f>
        <v>180.81633904438925</v>
      </c>
      <c r="E41" s="1">
        <f t="shared" si="5"/>
        <v>1739.9521376485122</v>
      </c>
      <c r="F41" s="1">
        <f t="shared" si="6"/>
        <v>33846.197340302475</v>
      </c>
      <c r="G41" s="1">
        <f t="shared" si="7"/>
        <v>72815.164599459313</v>
      </c>
      <c r="H41" s="2">
        <f t="shared" si="2"/>
        <v>39726.901929128086</v>
      </c>
      <c r="I41" s="9">
        <f>B41*$L$2+Calculator!$B$12*Calculations!$M$2</f>
        <v>0</v>
      </c>
      <c r="J41" s="2">
        <f t="shared" si="3"/>
        <v>39726.901929128086</v>
      </c>
      <c r="K41" s="2">
        <f>F41+Calculator!$B$12</f>
        <v>38846.197340302475</v>
      </c>
    </row>
    <row r="42" spans="1:11" x14ac:dyDescent="0.25">
      <c r="A42">
        <f t="shared" si="9"/>
        <v>40</v>
      </c>
      <c r="B42" s="2">
        <f t="shared" si="8"/>
        <v>0</v>
      </c>
      <c r="C42" s="1">
        <f t="shared" si="4"/>
        <v>33037.200532676579</v>
      </c>
      <c r="D42" s="1">
        <f>Calculator!$B$6/12*C41</f>
        <v>173.02066005136862</v>
      </c>
      <c r="E42" s="1">
        <f t="shared" si="5"/>
        <v>1739.9521376485122</v>
      </c>
      <c r="F42" s="1">
        <f t="shared" si="6"/>
        <v>33256.187646725928</v>
      </c>
      <c r="G42" s="1">
        <f t="shared" si="7"/>
        <v>72965.151916495844</v>
      </c>
      <c r="H42" s="2">
        <f t="shared" si="2"/>
        <v>39708.964269769916</v>
      </c>
      <c r="I42" s="9">
        <f>B42*$L$2+Calculator!$B$12*Calculations!$M$2</f>
        <v>0</v>
      </c>
      <c r="J42" s="2">
        <f t="shared" si="3"/>
        <v>39708.964269769916</v>
      </c>
      <c r="K42" s="2">
        <f>F42+Calculator!$B$12</f>
        <v>38256.187646725928</v>
      </c>
    </row>
    <row r="43" spans="1:11" x14ac:dyDescent="0.25">
      <c r="A43">
        <f t="shared" si="9"/>
        <v>41</v>
      </c>
      <c r="B43" s="2">
        <f t="shared" si="8"/>
        <v>0</v>
      </c>
      <c r="C43" s="1">
        <f t="shared" si="4"/>
        <v>31462.434397691446</v>
      </c>
      <c r="D43" s="1">
        <f>Calculator!$B$6/12*C42</f>
        <v>165.18600266338291</v>
      </c>
      <c r="E43" s="1">
        <f t="shared" si="5"/>
        <v>1739.9521376485122</v>
      </c>
      <c r="F43" s="1">
        <f t="shared" si="6"/>
        <v>32676.463050615846</v>
      </c>
      <c r="G43" s="1">
        <f t="shared" si="7"/>
        <v>73115.448182848035</v>
      </c>
      <c r="H43" s="2">
        <f t="shared" si="2"/>
        <v>40438.985132232192</v>
      </c>
      <c r="I43" s="9">
        <f>B43*$L$2+Calculator!$B$12*Calculations!$M$2</f>
        <v>0</v>
      </c>
      <c r="J43" s="2">
        <f t="shared" si="3"/>
        <v>40438.985132232192</v>
      </c>
      <c r="K43" s="2">
        <f>F43+Calculator!$B$12</f>
        <v>37676.463050615843</v>
      </c>
    </row>
    <row r="44" spans="1:11" x14ac:dyDescent="0.25">
      <c r="A44">
        <f t="shared" si="9"/>
        <v>42</v>
      </c>
      <c r="B44" s="2">
        <f t="shared" si="8"/>
        <v>0</v>
      </c>
      <c r="C44" s="1">
        <f t="shared" si="4"/>
        <v>29879.794432031391</v>
      </c>
      <c r="D44" s="1">
        <f>Calculator!$B$6/12*C43</f>
        <v>157.31217198845724</v>
      </c>
      <c r="E44" s="1">
        <f t="shared" si="5"/>
        <v>1739.9521376485122</v>
      </c>
      <c r="F44" s="1">
        <f t="shared" si="6"/>
        <v>32106.84426130795</v>
      </c>
      <c r="G44" s="1">
        <f t="shared" si="7"/>
        <v>73266.054034900866</v>
      </c>
      <c r="H44" s="2">
        <f t="shared" si="2"/>
        <v>41159.209773592913</v>
      </c>
      <c r="I44" s="9">
        <f>B44*$L$2+Calculator!$B$12*Calculations!$M$2</f>
        <v>0</v>
      </c>
      <c r="J44" s="2">
        <f t="shared" si="3"/>
        <v>41159.209773592913</v>
      </c>
      <c r="K44" s="2">
        <f>F44+Calculator!$B$12</f>
        <v>37106.844261307953</v>
      </c>
    </row>
    <row r="45" spans="1:11" x14ac:dyDescent="0.25">
      <c r="A45">
        <f t="shared" si="9"/>
        <v>43</v>
      </c>
      <c r="B45" s="2">
        <f t="shared" si="8"/>
        <v>0</v>
      </c>
      <c r="C45" s="1">
        <f t="shared" si="4"/>
        <v>28289.241266543035</v>
      </c>
      <c r="D45" s="1">
        <f>Calculator!$B$6/12*C44</f>
        <v>149.39897216015694</v>
      </c>
      <c r="E45" s="1">
        <f t="shared" si="5"/>
        <v>1739.9521376485122</v>
      </c>
      <c r="F45" s="1">
        <f t="shared" si="6"/>
        <v>31547.155113547549</v>
      </c>
      <c r="G45" s="1">
        <f t="shared" si="7"/>
        <v>73416.970110350216</v>
      </c>
      <c r="H45" s="2">
        <f t="shared" si="2"/>
        <v>41869.81499680267</v>
      </c>
      <c r="I45" s="9">
        <f>B45*$L$2+Calculator!$B$12*Calculations!$M$2</f>
        <v>0</v>
      </c>
      <c r="J45" s="2">
        <f t="shared" si="3"/>
        <v>41869.81499680267</v>
      </c>
      <c r="K45" s="2">
        <f>F45+Calculator!$B$12</f>
        <v>36547.155113547546</v>
      </c>
    </row>
    <row r="46" spans="1:11" x14ac:dyDescent="0.25">
      <c r="A46">
        <f t="shared" si="9"/>
        <v>44</v>
      </c>
      <c r="B46" s="2">
        <f t="shared" si="8"/>
        <v>0</v>
      </c>
      <c r="C46" s="1">
        <f t="shared" si="4"/>
        <v>26690.735335227237</v>
      </c>
      <c r="D46" s="1">
        <f>Calculator!$B$6/12*C45</f>
        <v>141.44620633271518</v>
      </c>
      <c r="E46" s="1">
        <f t="shared" si="5"/>
        <v>1739.9521376485122</v>
      </c>
      <c r="F46" s="1">
        <f t="shared" si="6"/>
        <v>30997.222513007153</v>
      </c>
      <c r="G46" s="1">
        <f t="shared" si="7"/>
        <v>73568.197048205475</v>
      </c>
      <c r="H46" s="2">
        <f t="shared" si="2"/>
        <v>42570.974535198322</v>
      </c>
      <c r="I46" s="9">
        <f>B46*$L$2+Calculator!$B$12*Calculations!$M$2</f>
        <v>0</v>
      </c>
      <c r="J46" s="2">
        <f t="shared" si="3"/>
        <v>42570.974535198322</v>
      </c>
      <c r="K46" s="2">
        <f>F46+Calculator!$B$12</f>
        <v>35997.222513007153</v>
      </c>
    </row>
    <row r="47" spans="1:11" x14ac:dyDescent="0.25">
      <c r="A47">
        <f t="shared" si="9"/>
        <v>45</v>
      </c>
      <c r="B47" s="2">
        <f t="shared" si="8"/>
        <v>0</v>
      </c>
      <c r="C47" s="1">
        <f t="shared" si="4"/>
        <v>25084.236874254861</v>
      </c>
      <c r="D47" s="1">
        <f>Calculator!$B$6/12*C46</f>
        <v>133.45367667613618</v>
      </c>
      <c r="E47" s="1">
        <f t="shared" si="5"/>
        <v>1739.9521376485122</v>
      </c>
      <c r="F47" s="1">
        <f t="shared" si="6"/>
        <v>30456.87638275381</v>
      </c>
      <c r="G47" s="1">
        <f t="shared" si="7"/>
        <v>73719.735488792299</v>
      </c>
      <c r="H47" s="2">
        <f t="shared" si="2"/>
        <v>43262.859106038493</v>
      </c>
      <c r="I47" s="9">
        <f>B47*$L$2+Calculator!$B$12*Calculations!$M$2</f>
        <v>0</v>
      </c>
      <c r="J47" s="2">
        <f t="shared" si="3"/>
        <v>43262.859106038493</v>
      </c>
      <c r="K47" s="2">
        <f>F47+Calculator!$B$12</f>
        <v>35456.876382753806</v>
      </c>
    </row>
    <row r="48" spans="1:11" x14ac:dyDescent="0.25">
      <c r="A48">
        <f t="shared" si="9"/>
        <v>46</v>
      </c>
      <c r="B48" s="2">
        <f t="shared" si="8"/>
        <v>0</v>
      </c>
      <c r="C48" s="1">
        <f t="shared" si="4"/>
        <v>23469.70592097762</v>
      </c>
      <c r="D48" s="1">
        <f>Calculator!$B$6/12*C47</f>
        <v>125.42118437127431</v>
      </c>
      <c r="E48" s="1">
        <f t="shared" si="5"/>
        <v>1739.9521376485122</v>
      </c>
      <c r="F48" s="1">
        <f t="shared" si="6"/>
        <v>29925.949610649644</v>
      </c>
      <c r="G48" s="1">
        <f t="shared" si="7"/>
        <v>73871.58607375533</v>
      </c>
      <c r="H48" s="2">
        <f t="shared" si="2"/>
        <v>43945.636463105686</v>
      </c>
      <c r="I48" s="9">
        <f>B48*$L$2+Calculator!$B$12*Calculations!$M$2</f>
        <v>0</v>
      </c>
      <c r="J48" s="2">
        <f t="shared" si="3"/>
        <v>43945.636463105686</v>
      </c>
      <c r="K48" s="2">
        <f>F48+Calculator!$B$12</f>
        <v>34925.949610649644</v>
      </c>
    </row>
    <row r="49" spans="1:11" x14ac:dyDescent="0.25">
      <c r="A49">
        <f t="shared" si="9"/>
        <v>47</v>
      </c>
      <c r="B49" s="2">
        <f t="shared" si="8"/>
        <v>0</v>
      </c>
      <c r="C49" s="1">
        <f t="shared" si="4"/>
        <v>21847.102312933996</v>
      </c>
      <c r="D49" s="1">
        <f>Calculator!$B$6/12*C48</f>
        <v>117.3485296048881</v>
      </c>
      <c r="E49" s="1">
        <f t="shared" si="5"/>
        <v>1739.9521376485122</v>
      </c>
      <c r="F49" s="1">
        <f t="shared" si="6"/>
        <v>29404.277997669302</v>
      </c>
      <c r="G49" s="1">
        <f t="shared" si="7"/>
        <v>74023.749446060858</v>
      </c>
      <c r="H49" s="2">
        <f t="shared" si="2"/>
        <v>44619.47144839156</v>
      </c>
      <c r="I49" s="9">
        <f>B49*$L$2+Calculator!$B$12*Calculations!$M$2</f>
        <v>0</v>
      </c>
      <c r="J49" s="2">
        <f t="shared" si="3"/>
        <v>44619.47144839156</v>
      </c>
      <c r="K49" s="2">
        <f>F49+Calculator!$B$12</f>
        <v>34404.277997669298</v>
      </c>
    </row>
    <row r="50" spans="1:11" x14ac:dyDescent="0.25">
      <c r="A50">
        <f t="shared" si="9"/>
        <v>48</v>
      </c>
      <c r="B50" s="2">
        <f t="shared" si="8"/>
        <v>0</v>
      </c>
      <c r="C50" s="1">
        <f t="shared" si="4"/>
        <v>20216.385686850153</v>
      </c>
      <c r="D50" s="1">
        <f>Calculator!$B$6/12*C49</f>
        <v>109.23551156466998</v>
      </c>
      <c r="E50" s="1">
        <f t="shared" si="5"/>
        <v>1739.9521376485122</v>
      </c>
      <c r="F50" s="1">
        <f t="shared" si="6"/>
        <v>28891.700207118327</v>
      </c>
      <c r="G50" s="1">
        <f t="shared" si="7"/>
        <v>74176.2262499996</v>
      </c>
      <c r="H50" s="2">
        <f t="shared" si="2"/>
        <v>45284.526042881276</v>
      </c>
      <c r="I50" s="9">
        <f>B50*$L$2+Calculator!$B$12*Calculations!$M$2</f>
        <v>0</v>
      </c>
      <c r="J50" s="2">
        <f t="shared" si="3"/>
        <v>45284.526042881276</v>
      </c>
      <c r="K50" s="2">
        <f>F50+Calculator!$B$12</f>
        <v>33891.700207118323</v>
      </c>
    </row>
    <row r="51" spans="1:11" x14ac:dyDescent="0.25">
      <c r="A51">
        <f t="shared" si="9"/>
        <v>49</v>
      </c>
      <c r="B51" s="2">
        <f t="shared" si="8"/>
        <v>0</v>
      </c>
      <c r="C51" s="1">
        <f t="shared" si="4"/>
        <v>18577.51547763589</v>
      </c>
      <c r="D51" s="1">
        <f>Calculator!$B$6/12*C50</f>
        <v>101.08192843425077</v>
      </c>
      <c r="E51" s="1">
        <f t="shared" si="5"/>
        <v>1739.9521376485122</v>
      </c>
      <c r="F51" s="1">
        <f t="shared" si="6"/>
        <v>28388.057714736788</v>
      </c>
      <c r="G51" s="1">
        <f t="shared" si="7"/>
        <v>74329.017131189408</v>
      </c>
      <c r="H51" s="2">
        <f t="shared" si="2"/>
        <v>45940.959416452621</v>
      </c>
      <c r="I51" s="9">
        <f>B51*$L$2+Calculator!$B$12*Calculations!$M$2</f>
        <v>0</v>
      </c>
      <c r="J51" s="2">
        <f t="shared" si="3"/>
        <v>45940.959416452621</v>
      </c>
      <c r="K51" s="2">
        <f>F51+Calculator!$B$12</f>
        <v>33388.057714736788</v>
      </c>
    </row>
    <row r="52" spans="1:11" x14ac:dyDescent="0.25">
      <c r="A52">
        <f t="shared" si="9"/>
        <v>50</v>
      </c>
      <c r="B52" s="2">
        <f t="shared" si="8"/>
        <v>0</v>
      </c>
      <c r="C52" s="1">
        <f t="shared" si="4"/>
        <v>16930.450917375558</v>
      </c>
      <c r="D52" s="1">
        <f>Calculator!$B$6/12*C51</f>
        <v>92.887577388179452</v>
      </c>
      <c r="E52" s="1">
        <f t="shared" si="5"/>
        <v>1739.9521376485122</v>
      </c>
      <c r="F52" s="1">
        <f t="shared" si="6"/>
        <v>27893.194759672675</v>
      </c>
      <c r="G52" s="1">
        <f t="shared" si="7"/>
        <v>74482.122736577992</v>
      </c>
      <c r="H52" s="2">
        <f t="shared" si="2"/>
        <v>46588.927976905317</v>
      </c>
      <c r="I52" s="9">
        <f>B52*$L$2+Calculator!$B$12*Calculations!$M$2</f>
        <v>0</v>
      </c>
      <c r="J52" s="2">
        <f t="shared" si="3"/>
        <v>46588.927976905317</v>
      </c>
      <c r="K52" s="2">
        <f>F52+Calculator!$B$12</f>
        <v>32893.194759672675</v>
      </c>
    </row>
    <row r="53" spans="1:11" x14ac:dyDescent="0.25">
      <c r="A53">
        <f t="shared" si="9"/>
        <v>51</v>
      </c>
      <c r="B53" s="2">
        <f t="shared" si="8"/>
        <v>0</v>
      </c>
      <c r="C53" s="1">
        <f t="shared" si="4"/>
        <v>15275.151034313925</v>
      </c>
      <c r="D53" s="1">
        <f>Calculator!$B$6/12*C52</f>
        <v>84.652254586877788</v>
      </c>
      <c r="E53" s="1">
        <f t="shared" si="5"/>
        <v>1739.9521376485122</v>
      </c>
      <c r="F53" s="1">
        <f t="shared" si="6"/>
        <v>27406.958296309953</v>
      </c>
      <c r="G53" s="1">
        <f t="shared" si="7"/>
        <v>74635.543714445681</v>
      </c>
      <c r="H53" s="2">
        <f t="shared" si="2"/>
        <v>47228.585418135728</v>
      </c>
      <c r="I53" s="9">
        <f>B53*$L$2+Calculator!$B$12*Calculations!$M$2</f>
        <v>0</v>
      </c>
      <c r="J53" s="2">
        <f t="shared" si="3"/>
        <v>47228.585418135728</v>
      </c>
      <c r="K53" s="2">
        <f>F53+Calculator!$B$12</f>
        <v>32406.958296309953</v>
      </c>
    </row>
    <row r="54" spans="1:11" x14ac:dyDescent="0.25">
      <c r="A54">
        <f t="shared" si="9"/>
        <v>52</v>
      </c>
      <c r="B54" s="2">
        <f t="shared" si="8"/>
        <v>0</v>
      </c>
      <c r="C54" s="1">
        <f t="shared" si="4"/>
        <v>13611.574651836983</v>
      </c>
      <c r="D54" s="1">
        <f>Calculator!$B$6/12*C53</f>
        <v>76.375755171569622</v>
      </c>
      <c r="E54" s="1">
        <f t="shared" si="5"/>
        <v>1739.9521376485122</v>
      </c>
      <c r="F54" s="1">
        <f t="shared" si="6"/>
        <v>26929.197946936343</v>
      </c>
      <c r="G54" s="1">
        <f t="shared" si="7"/>
        <v>74789.280714408131</v>
      </c>
      <c r="H54" s="2">
        <f t="shared" si="2"/>
        <v>47860.082767471788</v>
      </c>
      <c r="I54" s="9">
        <f>B54*$L$2+Calculator!$B$12*Calculations!$M$2</f>
        <v>0</v>
      </c>
      <c r="J54" s="2">
        <f t="shared" si="3"/>
        <v>47860.082767471788</v>
      </c>
      <c r="K54" s="2">
        <f>F54+Calculator!$B$12</f>
        <v>31929.197946936343</v>
      </c>
    </row>
    <row r="55" spans="1:11" x14ac:dyDescent="0.25">
      <c r="A55">
        <f t="shared" si="9"/>
        <v>53</v>
      </c>
      <c r="B55" s="2">
        <f t="shared" si="8"/>
        <v>0</v>
      </c>
      <c r="C55" s="1">
        <f t="shared" si="4"/>
        <v>11939.680387447657</v>
      </c>
      <c r="D55" s="1">
        <f>Calculator!$B$6/12*C54</f>
        <v>68.057873259184916</v>
      </c>
      <c r="E55" s="1">
        <f t="shared" si="5"/>
        <v>1739.9521376485122</v>
      </c>
      <c r="F55" s="1">
        <f t="shared" si="6"/>
        <v>26459.765955236206</v>
      </c>
      <c r="G55" s="1">
        <f t="shared" si="7"/>
        <v>74943.33438741912</v>
      </c>
      <c r="H55" s="2">
        <f t="shared" si="2"/>
        <v>48483.568432182918</v>
      </c>
      <c r="I55" s="9">
        <f>B55*$L$2+Calculator!$B$12*Calculations!$M$2</f>
        <v>0</v>
      </c>
      <c r="J55" s="2">
        <f t="shared" si="3"/>
        <v>48483.568432182918</v>
      </c>
      <c r="K55" s="2">
        <f>F55+Calculator!$B$12</f>
        <v>31459.765955236206</v>
      </c>
    </row>
    <row r="56" spans="1:11" x14ac:dyDescent="0.25">
      <c r="A56">
        <f t="shared" si="9"/>
        <v>54</v>
      </c>
      <c r="B56" s="2">
        <f t="shared" si="8"/>
        <v>0</v>
      </c>
      <c r="C56" s="1">
        <f t="shared" si="4"/>
        <v>10259.426651736383</v>
      </c>
      <c r="D56" s="1">
        <f>Calculator!$B$6/12*C55</f>
        <v>59.698401937238287</v>
      </c>
      <c r="E56" s="1">
        <f t="shared" si="5"/>
        <v>1739.9521376485122</v>
      </c>
      <c r="F56" s="1">
        <f t="shared" si="6"/>
        <v>25998.517140594136</v>
      </c>
      <c r="G56" s="1">
        <f t="shared" si="7"/>
        <v>75097.705385773283</v>
      </c>
      <c r="H56" s="2">
        <f t="shared" si="2"/>
        <v>49099.188245179146</v>
      </c>
      <c r="I56" s="9">
        <f>B56*$L$2+Calculator!$B$12*Calculations!$M$2</f>
        <v>0</v>
      </c>
      <c r="J56" s="2">
        <f t="shared" si="3"/>
        <v>49099.188245179146</v>
      </c>
      <c r="K56" s="2">
        <f>F56+Calculator!$B$12</f>
        <v>30998.517140594136</v>
      </c>
    </row>
    <row r="57" spans="1:11" x14ac:dyDescent="0.25">
      <c r="A57">
        <f t="shared" si="9"/>
        <v>55</v>
      </c>
      <c r="B57" s="2">
        <f t="shared" si="8"/>
        <v>0</v>
      </c>
      <c r="C57" s="1">
        <f t="shared" si="4"/>
        <v>8570.7716473465534</v>
      </c>
      <c r="D57" s="1">
        <f>Calculator!$B$6/12*C56</f>
        <v>51.297133258681917</v>
      </c>
      <c r="E57" s="1">
        <f t="shared" si="5"/>
        <v>1739.9521376485122</v>
      </c>
      <c r="F57" s="1">
        <f t="shared" si="6"/>
        <v>25545.308853195151</v>
      </c>
      <c r="G57" s="1">
        <f t="shared" si="7"/>
        <v>75252.394363108862</v>
      </c>
      <c r="H57" s="2">
        <f t="shared" si="2"/>
        <v>49707.085509913712</v>
      </c>
      <c r="I57" s="9">
        <f>B57*$L$2+Calculator!$B$12*Calculations!$M$2</f>
        <v>0</v>
      </c>
      <c r="J57" s="2">
        <f t="shared" si="3"/>
        <v>49707.085509913712</v>
      </c>
      <c r="K57" s="2">
        <f>F57+Calculator!$B$12</f>
        <v>30545.308853195151</v>
      </c>
    </row>
    <row r="58" spans="1:11" x14ac:dyDescent="0.25">
      <c r="A58">
        <f t="shared" si="9"/>
        <v>56</v>
      </c>
      <c r="B58" s="2">
        <f t="shared" si="8"/>
        <v>0</v>
      </c>
      <c r="C58" s="1">
        <f t="shared" si="4"/>
        <v>6873.6733679347744</v>
      </c>
      <c r="D58" s="1">
        <f>Calculator!$B$6/12*C57</f>
        <v>42.853858236732769</v>
      </c>
      <c r="E58" s="1">
        <f t="shared" si="5"/>
        <v>1739.9521376485122</v>
      </c>
      <c r="F58" s="1">
        <f t="shared" si="6"/>
        <v>25100.000929907565</v>
      </c>
      <c r="G58" s="1">
        <f t="shared" si="7"/>
        <v>75407.401974410503</v>
      </c>
      <c r="H58" s="2">
        <f t="shared" si="2"/>
        <v>50307.401044502942</v>
      </c>
      <c r="I58" s="9">
        <f>B58*$L$2+Calculator!$B$12*Calculations!$M$2</f>
        <v>0</v>
      </c>
      <c r="J58" s="2">
        <f t="shared" si="3"/>
        <v>50307.401044502942</v>
      </c>
      <c r="K58" s="2">
        <f>F58+Calculator!$B$12</f>
        <v>30100.000929907565</v>
      </c>
    </row>
    <row r="59" spans="1:11" x14ac:dyDescent="0.25">
      <c r="A59">
        <f t="shared" si="9"/>
        <v>57</v>
      </c>
      <c r="B59" s="2">
        <f t="shared" si="8"/>
        <v>0</v>
      </c>
      <c r="C59" s="1">
        <f t="shared" si="4"/>
        <v>5168.0895971259361</v>
      </c>
      <c r="D59" s="1">
        <f>Calculator!$B$6/12*C58</f>
        <v>34.368366839673875</v>
      </c>
      <c r="E59" s="1">
        <f t="shared" si="5"/>
        <v>1739.9521376485122</v>
      </c>
      <c r="F59" s="1">
        <f t="shared" si="6"/>
        <v>24662.45565093492</v>
      </c>
      <c r="G59" s="1">
        <f t="shared" si="7"/>
        <v>75562.728876011999</v>
      </c>
      <c r="H59" s="2">
        <f t="shared" si="2"/>
        <v>50900.273225077079</v>
      </c>
      <c r="I59" s="9">
        <f>B59*$L$2+Calculator!$B$12*Calculations!$M$2</f>
        <v>0</v>
      </c>
      <c r="J59" s="2">
        <f t="shared" si="3"/>
        <v>50900.273225077079</v>
      </c>
      <c r="K59" s="2">
        <f>F59+Calculator!$B$12</f>
        <v>29662.45565093492</v>
      </c>
    </row>
    <row r="60" spans="1:11" x14ac:dyDescent="0.25">
      <c r="A60">
        <f t="shared" si="9"/>
        <v>58</v>
      </c>
      <c r="B60" s="2">
        <f t="shared" si="8"/>
        <v>0</v>
      </c>
      <c r="C60" s="1">
        <f t="shared" si="4"/>
        <v>3453.9779074630537</v>
      </c>
      <c r="D60" s="1">
        <f>Calculator!$B$6/12*C59</f>
        <v>25.84044798562968</v>
      </c>
      <c r="E60" s="1">
        <f t="shared" si="5"/>
        <v>1739.9521376485122</v>
      </c>
      <c r="F60" s="1">
        <f t="shared" si="6"/>
        <v>24232.537697223572</v>
      </c>
      <c r="G60" s="1">
        <f t="shared" si="7"/>
        <v>75718.375725599108</v>
      </c>
      <c r="H60" s="2">
        <f t="shared" si="2"/>
        <v>51485.83802837554</v>
      </c>
      <c r="I60" s="9">
        <f>B60*$L$2+Calculator!$B$12*Calculations!$M$2</f>
        <v>0</v>
      </c>
      <c r="J60" s="2">
        <f t="shared" si="3"/>
        <v>51485.83802837554</v>
      </c>
      <c r="K60" s="2">
        <f>F60+Calculator!$B$12</f>
        <v>29232.537697223572</v>
      </c>
    </row>
    <row r="61" spans="1:11" x14ac:dyDescent="0.25">
      <c r="A61">
        <f t="shared" si="9"/>
        <v>59</v>
      </c>
      <c r="B61" s="2">
        <f t="shared" si="8"/>
        <v>0</v>
      </c>
      <c r="C61" s="1">
        <f t="shared" si="4"/>
        <v>1731.2956593518566</v>
      </c>
      <c r="D61" s="1">
        <f>Calculator!$B$6/12*C60</f>
        <v>17.269889537315269</v>
      </c>
      <c r="E61" s="1">
        <f t="shared" si="5"/>
        <v>1739.9521376485122</v>
      </c>
      <c r="F61" s="1">
        <f t="shared" si="6"/>
        <v>23810.114108612739</v>
      </c>
      <c r="G61" s="1">
        <f t="shared" si="7"/>
        <v>75874.34318221228</v>
      </c>
      <c r="H61" s="2">
        <f t="shared" si="2"/>
        <v>52064.229073599541</v>
      </c>
      <c r="I61" s="9">
        <f>B61*$L$2+Calculator!$B$12*Calculations!$M$2</f>
        <v>0</v>
      </c>
      <c r="J61" s="2">
        <f t="shared" si="3"/>
        <v>52064.229073599541</v>
      </c>
      <c r="K61" s="2">
        <f>F61+Calculator!$B$12</f>
        <v>28810.114108612739</v>
      </c>
    </row>
    <row r="62" spans="1:11" x14ac:dyDescent="0.25">
      <c r="A62">
        <f t="shared" si="9"/>
        <v>60</v>
      </c>
      <c r="B62" s="2">
        <f t="shared" si="8"/>
        <v>0</v>
      </c>
      <c r="C62" s="1">
        <f t="shared" si="4"/>
        <v>1.0368239600211382E-10</v>
      </c>
      <c r="D62" s="1">
        <f>Calculator!$B$6/12*C61</f>
        <v>8.6564782967592837</v>
      </c>
      <c r="E62" s="1">
        <f t="shared" si="5"/>
        <v>1739.9521376485122</v>
      </c>
      <c r="F62" s="1">
        <f t="shared" si="6"/>
        <v>23395.054242714086</v>
      </c>
      <c r="G62" s="1">
        <f t="shared" si="7"/>
        <v>76030.631906249502</v>
      </c>
      <c r="H62" s="2">
        <f t="shared" si="2"/>
        <v>52635.577663535412</v>
      </c>
      <c r="I62" s="9">
        <f>B62*$L$2+Calculator!$B$12*Calculations!$M$2</f>
        <v>0</v>
      </c>
      <c r="J62" s="2">
        <f t="shared" si="3"/>
        <v>52635.577663535412</v>
      </c>
      <c r="K62" s="2">
        <f>F62+Calculator!$B$12</f>
        <v>28395.054242714086</v>
      </c>
    </row>
    <row r="63" spans="1:11" x14ac:dyDescent="0.25">
      <c r="A63">
        <f t="shared" si="9"/>
        <v>61</v>
      </c>
      <c r="B63" s="2">
        <f t="shared" si="8"/>
        <v>0</v>
      </c>
      <c r="C63" s="1">
        <f t="shared" si="4"/>
        <v>0</v>
      </c>
      <c r="D63" s="1">
        <f>Calculator!$B$6/12*C62</f>
        <v>5.1841198001056915E-13</v>
      </c>
      <c r="E63" s="1">
        <f t="shared" si="5"/>
        <v>1739.9521376485122</v>
      </c>
      <c r="F63" s="1">
        <f t="shared" si="6"/>
        <v>22987.229734508135</v>
      </c>
      <c r="G63" s="1">
        <f t="shared" si="7"/>
        <v>76187.242559469058</v>
      </c>
      <c r="H63" s="2">
        <f t="shared" si="2"/>
        <v>53200.012824960926</v>
      </c>
      <c r="I63" s="9">
        <f>B63*$L$2+Calculator!$B$12*Calculations!$M$2</f>
        <v>0</v>
      </c>
      <c r="J63" s="2">
        <f t="shared" si="3"/>
        <v>53200.012824960926</v>
      </c>
      <c r="K63" s="2">
        <f>F63+Calculator!$B$12</f>
        <v>27987.229734508135</v>
      </c>
    </row>
    <row r="64" spans="1:11" x14ac:dyDescent="0.25">
      <c r="A64">
        <f t="shared" si="9"/>
        <v>62</v>
      </c>
      <c r="B64" s="2">
        <f t="shared" si="8"/>
        <v>0</v>
      </c>
      <c r="C64" s="1">
        <f t="shared" si="4"/>
        <v>0</v>
      </c>
      <c r="D64" s="1">
        <f>Calculator!$B$6/12*C63</f>
        <v>0</v>
      </c>
      <c r="E64" s="1">
        <f t="shared" si="5"/>
        <v>1739.9521376485122</v>
      </c>
      <c r="F64" s="1">
        <f t="shared" si="6"/>
        <v>22586.514456644967</v>
      </c>
      <c r="G64" s="1">
        <f t="shared" si="7"/>
        <v>76344.175804992352</v>
      </c>
      <c r="H64" s="2">
        <f t="shared" si="2"/>
        <v>53757.661348347385</v>
      </c>
      <c r="I64" s="9">
        <f>B64*$L$2+Calculator!$B$12*Calculations!$M$2</f>
        <v>0</v>
      </c>
      <c r="J64" s="2">
        <f t="shared" si="3"/>
        <v>53757.661348347385</v>
      </c>
      <c r="K64" s="2">
        <f>F64+Calculator!$B$12</f>
        <v>27586.514456644967</v>
      </c>
    </row>
    <row r="65" spans="1:11" x14ac:dyDescent="0.25">
      <c r="A65">
        <f t="shared" si="9"/>
        <v>63</v>
      </c>
      <c r="B65" s="2">
        <f t="shared" si="8"/>
        <v>0</v>
      </c>
      <c r="C65" s="1">
        <f t="shared" si="4"/>
        <v>0</v>
      </c>
      <c r="D65" s="1">
        <f>Calculator!$B$6/12*C64</f>
        <v>0</v>
      </c>
      <c r="E65" s="1">
        <f t="shared" si="5"/>
        <v>1739.9521376485122</v>
      </c>
      <c r="F65" s="1">
        <f t="shared" si="6"/>
        <v>22192.784480437003</v>
      </c>
      <c r="G65" s="1">
        <f t="shared" si="7"/>
        <v>76501.432307306721</v>
      </c>
      <c r="H65" s="2">
        <f t="shared" si="2"/>
        <v>54308.647826869717</v>
      </c>
      <c r="I65" s="9">
        <f>B65*$L$2+Calculator!$B$12*Calculations!$M$2</f>
        <v>0</v>
      </c>
      <c r="J65" s="2">
        <f t="shared" si="3"/>
        <v>54308.647826869717</v>
      </c>
      <c r="K65" s="2">
        <f>F65+Calculator!$B$12</f>
        <v>27192.784480437003</v>
      </c>
    </row>
    <row r="66" spans="1:11" x14ac:dyDescent="0.25">
      <c r="A66">
        <f t="shared" si="9"/>
        <v>64</v>
      </c>
      <c r="B66" s="2">
        <f t="shared" ref="B66:B97" si="10">MAX(C66-F66,0)</f>
        <v>0</v>
      </c>
      <c r="C66" s="1">
        <f t="shared" si="4"/>
        <v>0</v>
      </c>
      <c r="D66" s="1">
        <f>Calculator!$B$6/12*C65</f>
        <v>0</v>
      </c>
      <c r="E66" s="1">
        <f t="shared" si="5"/>
        <v>1739.9521376485122</v>
      </c>
      <c r="F66" s="1">
        <f t="shared" si="6"/>
        <v>21805.918037531723</v>
      </c>
      <c r="G66" s="1">
        <f t="shared" si="7"/>
        <v>76659.012732268224</v>
      </c>
      <c r="H66" s="2">
        <f t="shared" si="2"/>
        <v>54853.094694736501</v>
      </c>
      <c r="I66" s="9">
        <f>B66*$L$2+Calculator!$B$12*Calculations!$M$2</f>
        <v>0</v>
      </c>
      <c r="J66" s="2">
        <f t="shared" si="3"/>
        <v>54853.094694736501</v>
      </c>
      <c r="K66" s="2">
        <f>F66+Calculator!$B$12</f>
        <v>26805.918037531723</v>
      </c>
    </row>
    <row r="67" spans="1:11" x14ac:dyDescent="0.25">
      <c r="A67">
        <f t="shared" ref="A67:A98" si="11">A66+1</f>
        <v>65</v>
      </c>
      <c r="B67" s="2">
        <f t="shared" si="10"/>
        <v>0</v>
      </c>
      <c r="C67" s="1">
        <f t="shared" si="4"/>
        <v>0</v>
      </c>
      <c r="D67" s="1">
        <f>Calculator!$B$6/12*C66</f>
        <v>0</v>
      </c>
      <c r="E67" s="1">
        <f t="shared" si="5"/>
        <v>1739.9521376485122</v>
      </c>
      <c r="F67" s="1">
        <f t="shared" si="6"/>
        <v>21425.795482252535</v>
      </c>
      <c r="G67" s="1">
        <f t="shared" si="7"/>
        <v>76816.917747104482</v>
      </c>
      <c r="H67" s="2">
        <f t="shared" ref="H67:H98" si="12">G67-F67+B67</f>
        <v>55391.122264851947</v>
      </c>
      <c r="I67" s="9">
        <f>B67*$L$2+Calculator!$B$12*Calculations!$M$2</f>
        <v>0</v>
      </c>
      <c r="J67" s="2">
        <f t="shared" ref="J67:J98" si="13">MAX(0,H67-I67)</f>
        <v>55391.122264851947</v>
      </c>
      <c r="K67" s="2">
        <f>F67+Calculator!$B$12</f>
        <v>26425.795482252535</v>
      </c>
    </row>
    <row r="68" spans="1:11" x14ac:dyDescent="0.25">
      <c r="A68">
        <f t="shared" si="11"/>
        <v>66</v>
      </c>
      <c r="B68" s="2">
        <f t="shared" si="10"/>
        <v>0</v>
      </c>
      <c r="C68" s="1">
        <f t="shared" ref="C68:C98" si="14">MAX(C67+D68-E68,0)</f>
        <v>0</v>
      </c>
      <c r="D68" s="1">
        <f>Calculator!$B$6/12*C67</f>
        <v>0</v>
      </c>
      <c r="E68" s="1">
        <f t="shared" ref="E68:E98" si="15">$P$6</f>
        <v>1739.9521376485122</v>
      </c>
      <c r="F68" s="1">
        <f t="shared" ref="F68:F98" si="16">F67*((1-$S$3)*(1+$S$4))^(1/12)</f>
        <v>21052.299254596117</v>
      </c>
      <c r="G68" s="1">
        <f t="shared" ref="G68:G98" si="17">G67*((1+$S$4)^(1/12))</f>
        <v>76975.148020417488</v>
      </c>
      <c r="H68" s="2">
        <f t="shared" si="12"/>
        <v>55922.848765821371</v>
      </c>
      <c r="I68" s="9">
        <f>B68*$L$2+Calculator!$B$12*Calculations!$M$2</f>
        <v>0</v>
      </c>
      <c r="J68" s="2">
        <f t="shared" si="13"/>
        <v>55922.848765821371</v>
      </c>
      <c r="K68" s="2">
        <f>F68+Calculator!$B$12</f>
        <v>26052.299254596117</v>
      </c>
    </row>
    <row r="69" spans="1:11" x14ac:dyDescent="0.25">
      <c r="A69">
        <f t="shared" si="11"/>
        <v>67</v>
      </c>
      <c r="B69" s="2">
        <f t="shared" si="10"/>
        <v>0</v>
      </c>
      <c r="C69" s="1">
        <f t="shared" si="14"/>
        <v>0</v>
      </c>
      <c r="D69" s="1">
        <f>Calculator!$B$6/12*C68</f>
        <v>0</v>
      </c>
      <c r="E69" s="1">
        <f t="shared" si="15"/>
        <v>1739.9521376485122</v>
      </c>
      <c r="F69" s="1">
        <f t="shared" si="16"/>
        <v>20685.313843874788</v>
      </c>
      <c r="G69" s="1">
        <f t="shared" si="17"/>
        <v>77133.704222186454</v>
      </c>
      <c r="H69" s="2">
        <f t="shared" si="12"/>
        <v>56448.390378311669</v>
      </c>
      <c r="I69" s="9">
        <f>B69*$L$2+Calculator!$B$12*Calculations!$M$2</f>
        <v>0</v>
      </c>
      <c r="J69" s="2">
        <f t="shared" si="13"/>
        <v>56448.390378311669</v>
      </c>
      <c r="K69" s="2">
        <f>F69+Calculator!$B$12</f>
        <v>25685.313843874788</v>
      </c>
    </row>
    <row r="70" spans="1:11" x14ac:dyDescent="0.25">
      <c r="A70">
        <f t="shared" si="11"/>
        <v>68</v>
      </c>
      <c r="B70" s="2">
        <f t="shared" si="10"/>
        <v>0</v>
      </c>
      <c r="C70" s="1">
        <f t="shared" si="14"/>
        <v>0</v>
      </c>
      <c r="D70" s="1">
        <f>Calculator!$B$6/12*C69</f>
        <v>0</v>
      </c>
      <c r="E70" s="1">
        <f t="shared" si="15"/>
        <v>1739.9521376485122</v>
      </c>
      <c r="F70" s="1">
        <f t="shared" si="16"/>
        <v>20324.725752992665</v>
      </c>
      <c r="G70" s="1">
        <f t="shared" si="17"/>
        <v>77292.58702377064</v>
      </c>
      <c r="H70" s="2">
        <f t="shared" si="12"/>
        <v>56967.861270777976</v>
      </c>
      <c r="I70" s="9">
        <f>B70*$L$2+Calculator!$B$12*Calculations!$M$2</f>
        <v>0</v>
      </c>
      <c r="J70" s="2">
        <f t="shared" si="13"/>
        <v>56967.861270777976</v>
      </c>
      <c r="K70" s="2">
        <f>F70+Calculator!$B$12</f>
        <v>25324.725752992665</v>
      </c>
    </row>
    <row r="71" spans="1:11" x14ac:dyDescent="0.25">
      <c r="A71">
        <f t="shared" si="11"/>
        <v>69</v>
      </c>
      <c r="B71" s="2">
        <f t="shared" si="10"/>
        <v>0</v>
      </c>
      <c r="C71" s="1">
        <f t="shared" si="14"/>
        <v>0</v>
      </c>
      <c r="D71" s="1">
        <f>Calculator!$B$6/12*C70</f>
        <v>0</v>
      </c>
      <c r="E71" s="1">
        <f t="shared" si="15"/>
        <v>1739.9521376485122</v>
      </c>
      <c r="F71" s="1">
        <f t="shared" si="16"/>
        <v>19970.423463344567</v>
      </c>
      <c r="G71" s="1">
        <f t="shared" si="17"/>
        <v>77451.797097912175</v>
      </c>
      <c r="H71" s="2">
        <f t="shared" si="12"/>
        <v>57481.373634567608</v>
      </c>
      <c r="I71" s="9">
        <f>B71*$L$2+Calculator!$B$12*Calculations!$M$2</f>
        <v>0</v>
      </c>
      <c r="J71" s="2">
        <f t="shared" si="13"/>
        <v>57481.373634567608</v>
      </c>
      <c r="K71" s="2">
        <f>F71+Calculator!$B$12</f>
        <v>24970.423463344567</v>
      </c>
    </row>
    <row r="72" spans="1:11" x14ac:dyDescent="0.25">
      <c r="A72">
        <f t="shared" si="11"/>
        <v>70</v>
      </c>
      <c r="B72" s="2">
        <f t="shared" si="10"/>
        <v>0</v>
      </c>
      <c r="C72" s="1">
        <f t="shared" si="14"/>
        <v>0</v>
      </c>
      <c r="D72" s="1">
        <f>Calculator!$B$6/12*C71</f>
        <v>0</v>
      </c>
      <c r="E72" s="1">
        <f t="shared" si="15"/>
        <v>1739.9521376485122</v>
      </c>
      <c r="F72" s="1">
        <f t="shared" si="16"/>
        <v>19622.297400326803</v>
      </c>
      <c r="G72" s="1">
        <f t="shared" si="17"/>
        <v>77611.335118738949</v>
      </c>
      <c r="H72" s="2">
        <f t="shared" si="12"/>
        <v>57989.037718412146</v>
      </c>
      <c r="I72" s="9">
        <f>B72*$L$2+Calculator!$B$12*Calculations!$M$2</f>
        <v>0</v>
      </c>
      <c r="J72" s="2">
        <f t="shared" si="13"/>
        <v>57989.037718412146</v>
      </c>
      <c r="K72" s="2">
        <f>F72+Calculator!$B$12</f>
        <v>24622.297400326803</v>
      </c>
    </row>
    <row r="73" spans="1:11" x14ac:dyDescent="0.25">
      <c r="A73">
        <f t="shared" si="11"/>
        <v>71</v>
      </c>
      <c r="B73" s="2">
        <f t="shared" si="10"/>
        <v>0</v>
      </c>
      <c r="C73" s="1">
        <f t="shared" si="14"/>
        <v>0</v>
      </c>
      <c r="D73" s="1">
        <f>Calculator!$B$6/12*C72</f>
        <v>0</v>
      </c>
      <c r="E73" s="1">
        <f t="shared" si="15"/>
        <v>1739.9521376485122</v>
      </c>
      <c r="F73" s="1">
        <f t="shared" si="16"/>
        <v>19280.239899449178</v>
      </c>
      <c r="G73" s="1">
        <f t="shared" si="17"/>
        <v>77771.201761767443</v>
      </c>
      <c r="H73" s="2">
        <f t="shared" si="12"/>
        <v>58490.961862318261</v>
      </c>
      <c r="I73" s="9">
        <f>B73*$L$2+Calculator!$B$12*Calculations!$M$2</f>
        <v>0</v>
      </c>
      <c r="J73" s="2">
        <f t="shared" si="13"/>
        <v>58490.961862318261</v>
      </c>
      <c r="K73" s="2">
        <f>F73+Calculator!$B$12</f>
        <v>24280.239899449178</v>
      </c>
    </row>
    <row r="74" spans="1:11" x14ac:dyDescent="0.25">
      <c r="A74">
        <f t="shared" si="11"/>
        <v>72</v>
      </c>
      <c r="B74" s="2">
        <f t="shared" si="10"/>
        <v>0</v>
      </c>
      <c r="C74" s="1">
        <f t="shared" si="14"/>
        <v>0</v>
      </c>
      <c r="D74" s="1">
        <f>Calculator!$B$6/12*C73</f>
        <v>0</v>
      </c>
      <c r="E74" s="1">
        <f t="shared" si="15"/>
        <v>1739.9521376485122</v>
      </c>
      <c r="F74" s="1">
        <f t="shared" si="16"/>
        <v>18944.145173037745</v>
      </c>
      <c r="G74" s="1">
        <f t="shared" si="17"/>
        <v>77931.39770390559</v>
      </c>
      <c r="H74" s="2">
        <f t="shared" si="12"/>
        <v>58987.252530867845</v>
      </c>
      <c r="I74" s="9">
        <f>B74*$L$2+Calculator!$B$12*Calculations!$M$2</f>
        <v>0</v>
      </c>
      <c r="J74" s="2">
        <f t="shared" si="13"/>
        <v>58987.252530867845</v>
      </c>
      <c r="K74" s="2">
        <f>F74+Calculator!$B$12</f>
        <v>23944.145173037745</v>
      </c>
    </row>
    <row r="75" spans="1:11" x14ac:dyDescent="0.25">
      <c r="A75">
        <f t="shared" si="11"/>
        <v>73</v>
      </c>
      <c r="B75" s="2">
        <f t="shared" si="10"/>
        <v>0</v>
      </c>
      <c r="C75" s="1">
        <f t="shared" si="14"/>
        <v>0</v>
      </c>
      <c r="D75" s="1">
        <f>Calculator!$B$6/12*C74</f>
        <v>0</v>
      </c>
      <c r="E75" s="1">
        <f t="shared" si="15"/>
        <v>1739.9521376485122</v>
      </c>
      <c r="F75" s="1">
        <f t="shared" si="16"/>
        <v>18613.909277517974</v>
      </c>
      <c r="G75" s="1">
        <f t="shared" si="17"/>
        <v>78091.92362345563</v>
      </c>
      <c r="H75" s="2">
        <f t="shared" si="12"/>
        <v>59478.014345937656</v>
      </c>
      <c r="I75" s="9">
        <f>B75*$L$2+Calculator!$B$12*Calculations!$M$2</f>
        <v>0</v>
      </c>
      <c r="J75" s="2">
        <f t="shared" si="13"/>
        <v>59478.014345937656</v>
      </c>
      <c r="K75" s="2">
        <f>F75+Calculator!$B$12</f>
        <v>23613.909277517974</v>
      </c>
    </row>
    <row r="76" spans="1:11" x14ac:dyDescent="0.25">
      <c r="A76">
        <f t="shared" si="11"/>
        <v>74</v>
      </c>
      <c r="B76" s="2">
        <f t="shared" si="10"/>
        <v>0</v>
      </c>
      <c r="C76" s="1">
        <f t="shared" si="14"/>
        <v>0</v>
      </c>
      <c r="D76" s="1">
        <f>Calculator!$B$6/12*C75</f>
        <v>0</v>
      </c>
      <c r="E76" s="1">
        <f t="shared" si="15"/>
        <v>1739.9521376485122</v>
      </c>
      <c r="F76" s="1">
        <f t="shared" si="16"/>
        <v>18289.430081268274</v>
      </c>
      <c r="G76" s="1">
        <f t="shared" si="17"/>
        <v>78252.78020011702</v>
      </c>
      <c r="H76" s="2">
        <f t="shared" si="12"/>
        <v>59963.350118848743</v>
      </c>
      <c r="I76" s="9">
        <f>B76*$L$2+Calculator!$B$12*Calculations!$M$2</f>
        <v>0</v>
      </c>
      <c r="J76" s="2">
        <f t="shared" si="13"/>
        <v>59963.350118848743</v>
      </c>
      <c r="K76" s="2">
        <f>F76+Calculator!$B$12</f>
        <v>23289.430081268274</v>
      </c>
    </row>
    <row r="77" spans="1:11" x14ac:dyDescent="0.25">
      <c r="A77">
        <f t="shared" si="11"/>
        <v>75</v>
      </c>
      <c r="B77" s="2">
        <f t="shared" si="10"/>
        <v>0</v>
      </c>
      <c r="C77" s="1">
        <f t="shared" si="14"/>
        <v>0</v>
      </c>
      <c r="D77" s="1">
        <f>Calculator!$B$6/12*C76</f>
        <v>0</v>
      </c>
      <c r="E77" s="1">
        <f t="shared" si="15"/>
        <v>1739.9521376485122</v>
      </c>
      <c r="F77" s="1">
        <f t="shared" si="16"/>
        <v>17970.607233033876</v>
      </c>
      <c r="G77" s="1">
        <f t="shared" si="17"/>
        <v>78413.968114989257</v>
      </c>
      <c r="H77" s="2">
        <f t="shared" si="12"/>
        <v>60443.360881955377</v>
      </c>
      <c r="I77" s="9">
        <f>B77*$L$2+Calculator!$B$12*Calculations!$M$2</f>
        <v>0</v>
      </c>
      <c r="J77" s="2">
        <f t="shared" si="13"/>
        <v>60443.360881955377</v>
      </c>
      <c r="K77" s="2">
        <f>F77+Calculator!$B$12</f>
        <v>22970.607233033876</v>
      </c>
    </row>
    <row r="78" spans="1:11" x14ac:dyDescent="0.25">
      <c r="A78">
        <f t="shared" si="11"/>
        <v>76</v>
      </c>
      <c r="B78" s="2">
        <f t="shared" si="10"/>
        <v>0</v>
      </c>
      <c r="C78" s="1">
        <f t="shared" si="14"/>
        <v>0</v>
      </c>
      <c r="D78" s="1">
        <f>Calculator!$B$6/12*C77</f>
        <v>0</v>
      </c>
      <c r="E78" s="1">
        <f t="shared" si="15"/>
        <v>1739.9521376485122</v>
      </c>
      <c r="F78" s="1">
        <f t="shared" si="16"/>
        <v>17657.342130891324</v>
      </c>
      <c r="G78" s="1">
        <f t="shared" si="17"/>
        <v>78575.488050574801</v>
      </c>
      <c r="H78" s="2">
        <f t="shared" si="12"/>
        <v>60918.145919683477</v>
      </c>
      <c r="I78" s="9">
        <f>B78*$L$2+Calculator!$B$12*Calculations!$M$2</f>
        <v>0</v>
      </c>
      <c r="J78" s="2">
        <f t="shared" si="13"/>
        <v>60918.145919683477</v>
      </c>
      <c r="K78" s="2">
        <f>F78+Calculator!$B$12</f>
        <v>22657.342130891324</v>
      </c>
    </row>
    <row r="79" spans="1:11" x14ac:dyDescent="0.25">
      <c r="A79">
        <f t="shared" si="11"/>
        <v>77</v>
      </c>
      <c r="B79" s="2">
        <f t="shared" si="10"/>
        <v>0</v>
      </c>
      <c r="C79" s="1">
        <f t="shared" si="14"/>
        <v>0</v>
      </c>
      <c r="D79" s="1">
        <f>Calculator!$B$6/12*C78</f>
        <v>0</v>
      </c>
      <c r="E79" s="1">
        <f t="shared" si="15"/>
        <v>1739.9521376485122</v>
      </c>
      <c r="F79" s="1">
        <f t="shared" si="16"/>
        <v>17349.537891754</v>
      </c>
      <c r="G79" s="1">
        <f t="shared" si="17"/>
        <v>78737.340690781974</v>
      </c>
      <c r="H79" s="2">
        <f t="shared" si="12"/>
        <v>61387.802799027973</v>
      </c>
      <c r="I79" s="9">
        <f>B79*$L$2+Calculator!$B$12*Calculations!$M$2</f>
        <v>0</v>
      </c>
      <c r="J79" s="2">
        <f t="shared" si="13"/>
        <v>61387.802799027973</v>
      </c>
      <c r="K79" s="2">
        <f>F79+Calculator!$B$12</f>
        <v>22349.537891754</v>
      </c>
    </row>
    <row r="80" spans="1:11" x14ac:dyDescent="0.25">
      <c r="A80">
        <f t="shared" si="11"/>
        <v>78</v>
      </c>
      <c r="B80" s="2">
        <f t="shared" si="10"/>
        <v>0</v>
      </c>
      <c r="C80" s="1">
        <f t="shared" si="14"/>
        <v>0</v>
      </c>
      <c r="D80" s="1">
        <f>Calculator!$B$6/12*C79</f>
        <v>0</v>
      </c>
      <c r="E80" s="1">
        <f t="shared" si="15"/>
        <v>1739.9521376485122</v>
      </c>
      <c r="F80" s="1">
        <f t="shared" si="16"/>
        <v>17047.099321409216</v>
      </c>
      <c r="G80" s="1">
        <f t="shared" si="17"/>
        <v>78899.52672092781</v>
      </c>
      <c r="H80" s="2">
        <f t="shared" si="12"/>
        <v>61852.427399518594</v>
      </c>
      <c r="I80" s="9">
        <f>B80*$L$2+Calculator!$B$12*Calculations!$M$2</f>
        <v>0</v>
      </c>
      <c r="J80" s="2">
        <f t="shared" si="13"/>
        <v>61852.427399518594</v>
      </c>
      <c r="K80" s="2">
        <f>F80+Calculator!$B$12</f>
        <v>22047.099321409216</v>
      </c>
    </row>
    <row r="81" spans="1:11" x14ac:dyDescent="0.25">
      <c r="A81">
        <f t="shared" si="11"/>
        <v>79</v>
      </c>
      <c r="B81" s="2">
        <f t="shared" si="10"/>
        <v>0</v>
      </c>
      <c r="C81" s="1">
        <f t="shared" si="14"/>
        <v>0</v>
      </c>
      <c r="D81" s="1">
        <f>Calculator!$B$6/12*C80</f>
        <v>0</v>
      </c>
      <c r="E81" s="1">
        <f t="shared" si="15"/>
        <v>1739.9521376485122</v>
      </c>
      <c r="F81" s="1">
        <f t="shared" si="16"/>
        <v>16749.932885077618</v>
      </c>
      <c r="G81" s="1">
        <f t="shared" si="17"/>
        <v>79062.046827740996</v>
      </c>
      <c r="H81" s="2">
        <f t="shared" si="12"/>
        <v>62312.113942663374</v>
      </c>
      <c r="I81" s="9">
        <f>B81*$L$2+Calculator!$B$12*Calculations!$M$2</f>
        <v>0</v>
      </c>
      <c r="J81" s="2">
        <f t="shared" si="13"/>
        <v>62312.113942663374</v>
      </c>
      <c r="K81" s="2">
        <f>F81+Calculator!$B$12</f>
        <v>21749.932885077618</v>
      </c>
    </row>
    <row r="82" spans="1:11" x14ac:dyDescent="0.25">
      <c r="A82">
        <f t="shared" si="11"/>
        <v>80</v>
      </c>
      <c r="B82" s="2">
        <f t="shared" si="10"/>
        <v>0</v>
      </c>
      <c r="C82" s="1">
        <f t="shared" si="14"/>
        <v>0</v>
      </c>
      <c r="D82" s="1">
        <f>Calculator!$B$6/12*C81</f>
        <v>0</v>
      </c>
      <c r="E82" s="1">
        <f t="shared" si="15"/>
        <v>1739.9521376485122</v>
      </c>
      <c r="F82" s="1">
        <f t="shared" si="16"/>
        <v>16457.94667848582</v>
      </c>
      <c r="G82" s="1">
        <f t="shared" si="17"/>
        <v>79224.901699364782</v>
      </c>
      <c r="H82" s="2">
        <f t="shared" si="12"/>
        <v>62766.955020878959</v>
      </c>
      <c r="I82" s="9">
        <f>B82*$L$2+Calculator!$B$12*Calculations!$M$2</f>
        <v>0</v>
      </c>
      <c r="J82" s="2">
        <f t="shared" si="13"/>
        <v>62766.955020878959</v>
      </c>
      <c r="K82" s="2">
        <f>F82+Calculator!$B$12</f>
        <v>21457.94667848582</v>
      </c>
    </row>
    <row r="83" spans="1:11" x14ac:dyDescent="0.25">
      <c r="A83">
        <f t="shared" si="11"/>
        <v>81</v>
      </c>
      <c r="B83" s="2">
        <f t="shared" si="10"/>
        <v>0</v>
      </c>
      <c r="C83" s="1">
        <f t="shared" si="14"/>
        <v>0</v>
      </c>
      <c r="D83" s="1">
        <f>Calculator!$B$6/12*C82</f>
        <v>0</v>
      </c>
      <c r="E83" s="1">
        <f t="shared" si="15"/>
        <v>1739.9521376485122</v>
      </c>
      <c r="F83" s="1">
        <f t="shared" si="16"/>
        <v>16171.050399443271</v>
      </c>
      <c r="G83" s="1">
        <f t="shared" si="17"/>
        <v>79388.09202535986</v>
      </c>
      <c r="H83" s="2">
        <f t="shared" si="12"/>
        <v>63217.041625916587</v>
      </c>
      <c r="I83" s="9">
        <f>B83*$L$2+Calculator!$B$12*Calculations!$M$2</f>
        <v>0</v>
      </c>
      <c r="J83" s="2">
        <f t="shared" si="13"/>
        <v>63217.041625916587</v>
      </c>
      <c r="K83" s="2">
        <f>F83+Calculator!$B$12</f>
        <v>21171.050399443273</v>
      </c>
    </row>
    <row r="84" spans="1:11" x14ac:dyDescent="0.25">
      <c r="A84">
        <f t="shared" si="11"/>
        <v>82</v>
      </c>
      <c r="B84" s="2">
        <f t="shared" si="10"/>
        <v>0</v>
      </c>
      <c r="C84" s="1">
        <f t="shared" si="14"/>
        <v>0</v>
      </c>
      <c r="D84" s="1">
        <f>Calculator!$B$6/12*C83</f>
        <v>0</v>
      </c>
      <c r="E84" s="1">
        <f t="shared" si="15"/>
        <v>1739.9521376485122</v>
      </c>
      <c r="F84" s="1">
        <f t="shared" si="16"/>
        <v>15889.155319914636</v>
      </c>
      <c r="G84" s="1">
        <f t="shared" si="17"/>
        <v>79551.618496707306</v>
      </c>
      <c r="H84" s="2">
        <f t="shared" si="12"/>
        <v>63662.463176792669</v>
      </c>
      <c r="I84" s="9">
        <f>B84*$L$2+Calculator!$B$12*Calculations!$M$2</f>
        <v>0</v>
      </c>
      <c r="J84" s="2">
        <f t="shared" si="13"/>
        <v>63662.463176792669</v>
      </c>
      <c r="K84" s="2">
        <f>F84+Calculator!$B$12</f>
        <v>20889.155319914636</v>
      </c>
    </row>
    <row r="85" spans="1:11" x14ac:dyDescent="0.25">
      <c r="A85">
        <f t="shared" si="11"/>
        <v>83</v>
      </c>
      <c r="B85" s="2">
        <f t="shared" si="10"/>
        <v>0</v>
      </c>
      <c r="C85" s="1">
        <f t="shared" si="14"/>
        <v>0</v>
      </c>
      <c r="D85" s="1">
        <f>Calculator!$B$6/12*C84</f>
        <v>0</v>
      </c>
      <c r="E85" s="1">
        <f t="shared" si="15"/>
        <v>1739.9521376485122</v>
      </c>
      <c r="F85" s="1">
        <f t="shared" si="16"/>
        <v>15612.174258578982</v>
      </c>
      <c r="G85" s="1">
        <f t="shared" si="17"/>
        <v>79715.48180581152</v>
      </c>
      <c r="H85" s="2">
        <f t="shared" si="12"/>
        <v>64103.307547232536</v>
      </c>
      <c r="I85" s="9">
        <f>B85*$L$2+Calculator!$B$12*Calculations!$M$2</f>
        <v>0</v>
      </c>
      <c r="J85" s="2">
        <f t="shared" si="13"/>
        <v>64103.307547232536</v>
      </c>
      <c r="K85" s="2">
        <f>F85+Calculator!$B$12</f>
        <v>20612.174258578983</v>
      </c>
    </row>
    <row r="86" spans="1:11" x14ac:dyDescent="0.25">
      <c r="A86">
        <f t="shared" si="11"/>
        <v>84</v>
      </c>
      <c r="B86" s="2">
        <f t="shared" si="10"/>
        <v>0</v>
      </c>
      <c r="C86" s="1">
        <f t="shared" si="14"/>
        <v>0</v>
      </c>
      <c r="D86" s="1">
        <f>Calculator!$B$6/12*C85</f>
        <v>0</v>
      </c>
      <c r="E86" s="1">
        <f t="shared" si="15"/>
        <v>1739.9521376485122</v>
      </c>
      <c r="F86" s="1">
        <f t="shared" si="16"/>
        <v>15340.021553867324</v>
      </c>
      <c r="G86" s="1">
        <f t="shared" si="17"/>
        <v>79879.682646503119</v>
      </c>
      <c r="H86" s="2">
        <f t="shared" si="12"/>
        <v>64539.661092635797</v>
      </c>
      <c r="I86" s="9">
        <f>B86*$L$2+Calculator!$B$12*Calculations!$M$2</f>
        <v>0</v>
      </c>
      <c r="J86" s="2">
        <f t="shared" si="13"/>
        <v>64539.661092635797</v>
      </c>
      <c r="K86" s="2">
        <f>F86+Calculator!$B$12</f>
        <v>20340.021553867322</v>
      </c>
    </row>
    <row r="87" spans="1:11" x14ac:dyDescent="0.25">
      <c r="A87">
        <f t="shared" si="11"/>
        <v>85</v>
      </c>
      <c r="B87" s="2">
        <f t="shared" si="10"/>
        <v>0</v>
      </c>
      <c r="C87" s="1">
        <f t="shared" si="14"/>
        <v>0</v>
      </c>
      <c r="D87" s="1">
        <f>Calculator!$B$6/12*C86</f>
        <v>0</v>
      </c>
      <c r="E87" s="1">
        <f t="shared" si="15"/>
        <v>1739.9521376485122</v>
      </c>
      <c r="F87" s="1">
        <f t="shared" si="16"/>
        <v>15072.61303747019</v>
      </c>
      <c r="G87" s="1">
        <f t="shared" si="17"/>
        <v>80044.221714041909</v>
      </c>
      <c r="H87" s="2">
        <f t="shared" si="12"/>
        <v>64971.608676571719</v>
      </c>
      <c r="I87" s="9">
        <f>B87*$L$2+Calculator!$B$12*Calculations!$M$2</f>
        <v>0</v>
      </c>
      <c r="J87" s="2">
        <f t="shared" si="13"/>
        <v>64971.608676571719</v>
      </c>
      <c r="K87" s="2">
        <f>F87+Calculator!$B$12</f>
        <v>20072.61303747019</v>
      </c>
    </row>
    <row r="88" spans="1:11" x14ac:dyDescent="0.25">
      <c r="A88">
        <f t="shared" si="11"/>
        <v>86</v>
      </c>
      <c r="B88" s="2">
        <f t="shared" si="10"/>
        <v>0</v>
      </c>
      <c r="C88" s="1">
        <f t="shared" si="14"/>
        <v>0</v>
      </c>
      <c r="D88" s="1">
        <f>Calculator!$B$6/12*C87</f>
        <v>0</v>
      </c>
      <c r="E88" s="1">
        <f t="shared" si="15"/>
        <v>1739.9521376485122</v>
      </c>
      <c r="F88" s="1">
        <f t="shared" si="16"/>
        <v>14809.866008306995</v>
      </c>
      <c r="G88" s="1">
        <f t="shared" si="17"/>
        <v>80209.099705119821</v>
      </c>
      <c r="H88" s="2">
        <f t="shared" si="12"/>
        <v>65399.233696812822</v>
      </c>
      <c r="I88" s="9">
        <f>B88*$L$2+Calculator!$B$12*Calculations!$M$2</f>
        <v>0</v>
      </c>
      <c r="J88" s="2">
        <f t="shared" si="13"/>
        <v>65399.233696812822</v>
      </c>
      <c r="K88" s="2">
        <f>F88+Calculator!$B$12</f>
        <v>19809.866008306995</v>
      </c>
    </row>
    <row r="89" spans="1:11" x14ac:dyDescent="0.25">
      <c r="A89">
        <f t="shared" si="11"/>
        <v>87</v>
      </c>
      <c r="B89" s="2">
        <f t="shared" si="10"/>
        <v>0</v>
      </c>
      <c r="C89" s="1">
        <f t="shared" si="14"/>
        <v>0</v>
      </c>
      <c r="D89" s="1">
        <f>Calculator!$B$6/12*C88</f>
        <v>0</v>
      </c>
      <c r="E89" s="1">
        <f t="shared" si="15"/>
        <v>1739.9521376485122</v>
      </c>
      <c r="F89" s="1">
        <f t="shared" si="16"/>
        <v>14551.69920694919</v>
      </c>
      <c r="G89" s="1">
        <f t="shared" si="17"/>
        <v>80374.317317863854</v>
      </c>
      <c r="H89" s="2">
        <f t="shared" si="12"/>
        <v>65822.618110914656</v>
      </c>
      <c r="I89" s="9">
        <f>B89*$L$2+Calculator!$B$12*Calculations!$M$2</f>
        <v>0</v>
      </c>
      <c r="J89" s="2">
        <f t="shared" si="13"/>
        <v>65822.618110914656</v>
      </c>
      <c r="K89" s="2">
        <f>F89+Calculator!$B$12</f>
        <v>19551.69920694919</v>
      </c>
    </row>
    <row r="90" spans="1:11" x14ac:dyDescent="0.25">
      <c r="A90">
        <f t="shared" si="11"/>
        <v>88</v>
      </c>
      <c r="B90" s="2">
        <f t="shared" si="10"/>
        <v>0</v>
      </c>
      <c r="C90" s="1">
        <f t="shared" si="14"/>
        <v>0</v>
      </c>
      <c r="D90" s="1">
        <f>Calculator!$B$6/12*C89</f>
        <v>0</v>
      </c>
      <c r="E90" s="1">
        <f t="shared" si="15"/>
        <v>1739.9521376485122</v>
      </c>
      <c r="F90" s="1">
        <f t="shared" si="16"/>
        <v>14298.032790489258</v>
      </c>
      <c r="G90" s="1">
        <f t="shared" si="17"/>
        <v>80539.875251839039</v>
      </c>
      <c r="H90" s="2">
        <f t="shared" si="12"/>
        <v>66241.842461349777</v>
      </c>
      <c r="I90" s="9">
        <f>B90*$L$2+Calculator!$B$12*Calculations!$M$2</f>
        <v>0</v>
      </c>
      <c r="J90" s="2">
        <f t="shared" si="13"/>
        <v>66241.842461349777</v>
      </c>
      <c r="K90" s="2">
        <f>F90+Calculator!$B$12</f>
        <v>19298.032790489258</v>
      </c>
    </row>
    <row r="91" spans="1:11" x14ac:dyDescent="0.25">
      <c r="A91">
        <f t="shared" si="11"/>
        <v>89</v>
      </c>
      <c r="B91" s="2">
        <f t="shared" si="10"/>
        <v>0</v>
      </c>
      <c r="C91" s="1">
        <f t="shared" si="14"/>
        <v>0</v>
      </c>
      <c r="D91" s="1">
        <f>Calculator!$B$6/12*C90</f>
        <v>0</v>
      </c>
      <c r="E91" s="1">
        <f t="shared" si="15"/>
        <v>1739.9521376485122</v>
      </c>
      <c r="F91" s="1">
        <f t="shared" si="16"/>
        <v>14048.788307847812</v>
      </c>
      <c r="G91" s="1">
        <f t="shared" si="17"/>
        <v>80705.774208051385</v>
      </c>
      <c r="H91" s="2">
        <f t="shared" si="12"/>
        <v>66656.985900203581</v>
      </c>
      <c r="I91" s="9">
        <f>B91*$L$2+Calculator!$B$12*Calculations!$M$2</f>
        <v>0</v>
      </c>
      <c r="J91" s="2">
        <f t="shared" si="13"/>
        <v>66656.985900203581</v>
      </c>
      <c r="K91" s="2">
        <f>F91+Calculator!$B$12</f>
        <v>19048.788307847812</v>
      </c>
    </row>
    <row r="92" spans="1:11" x14ac:dyDescent="0.25">
      <c r="A92">
        <f t="shared" si="11"/>
        <v>90</v>
      </c>
      <c r="B92" s="2">
        <f t="shared" si="10"/>
        <v>0</v>
      </c>
      <c r="C92" s="1">
        <f t="shared" si="14"/>
        <v>0</v>
      </c>
      <c r="D92" s="1">
        <f>Calculator!$B$6/12*C91</f>
        <v>0</v>
      </c>
      <c r="E92" s="1">
        <f t="shared" si="15"/>
        <v>1739.9521376485122</v>
      </c>
      <c r="F92" s="1">
        <f t="shared" si="16"/>
        <v>13803.888675511123</v>
      </c>
      <c r="G92" s="1">
        <f t="shared" si="17"/>
        <v>80872.014888950871</v>
      </c>
      <c r="H92" s="2">
        <f t="shared" si="12"/>
        <v>67068.12621343974</v>
      </c>
      <c r="I92" s="9">
        <f>B92*$L$2+Calculator!$B$12*Calculations!$M$2</f>
        <v>0</v>
      </c>
      <c r="J92" s="2">
        <f t="shared" si="13"/>
        <v>67068.12621343974</v>
      </c>
      <c r="K92" s="2">
        <f>F92+Calculator!$B$12</f>
        <v>18803.888675511123</v>
      </c>
    </row>
    <row r="93" spans="1:11" x14ac:dyDescent="0.25">
      <c r="A93">
        <f t="shared" si="11"/>
        <v>91</v>
      </c>
      <c r="B93" s="2">
        <f t="shared" si="10"/>
        <v>0</v>
      </c>
      <c r="C93" s="1">
        <f t="shared" si="14"/>
        <v>0</v>
      </c>
      <c r="D93" s="1">
        <f>Calculator!$B$6/12*C92</f>
        <v>0</v>
      </c>
      <c r="E93" s="1">
        <f t="shared" si="15"/>
        <v>1739.9521376485122</v>
      </c>
      <c r="F93" s="1">
        <f t="shared" si="16"/>
        <v>13563.258153691613</v>
      </c>
      <c r="G93" s="1">
        <f t="shared" si="17"/>
        <v>81038.597998434401</v>
      </c>
      <c r="H93" s="2">
        <f t="shared" si="12"/>
        <v>67475.33984474279</v>
      </c>
      <c r="I93" s="9">
        <f>B93*$L$2+Calculator!$B$12*Calculations!$M$2</f>
        <v>0</v>
      </c>
      <c r="J93" s="2">
        <f t="shared" si="13"/>
        <v>67475.33984474279</v>
      </c>
      <c r="K93" s="2">
        <f>F93+Calculator!$B$12</f>
        <v>18563.258153691611</v>
      </c>
    </row>
    <row r="94" spans="1:11" x14ac:dyDescent="0.25">
      <c r="A94">
        <f t="shared" si="11"/>
        <v>92</v>
      </c>
      <c r="B94" s="2">
        <f t="shared" si="10"/>
        <v>0</v>
      </c>
      <c r="C94" s="1">
        <f t="shared" si="14"/>
        <v>0</v>
      </c>
      <c r="D94" s="1">
        <f>Calculator!$B$6/12*C93</f>
        <v>0</v>
      </c>
      <c r="E94" s="1">
        <f t="shared" si="15"/>
        <v>1739.9521376485122</v>
      </c>
      <c r="F94" s="1">
        <f t="shared" si="16"/>
        <v>13326.822322903903</v>
      </c>
      <c r="G94" s="1">
        <f t="shared" si="17"/>
        <v>81205.524241848776</v>
      </c>
      <c r="H94" s="2">
        <f t="shared" si="12"/>
        <v>67878.701918944877</v>
      </c>
      <c r="I94" s="9">
        <f>B94*$L$2+Calculator!$B$12*Calculations!$M$2</f>
        <v>0</v>
      </c>
      <c r="J94" s="2">
        <f t="shared" si="13"/>
        <v>67878.701918944877</v>
      </c>
      <c r="K94" s="2">
        <f>F94+Calculator!$B$12</f>
        <v>18326.822322903903</v>
      </c>
    </row>
    <row r="95" spans="1:11" x14ac:dyDescent="0.25">
      <c r="A95">
        <f t="shared" si="11"/>
        <v>93</v>
      </c>
      <c r="B95" s="2">
        <f t="shared" si="10"/>
        <v>0</v>
      </c>
      <c r="C95" s="1">
        <f t="shared" si="14"/>
        <v>0</v>
      </c>
      <c r="D95" s="1">
        <f>Calculator!$B$6/12*C94</f>
        <v>0</v>
      </c>
      <c r="E95" s="1">
        <f t="shared" si="15"/>
        <v>1739.9521376485122</v>
      </c>
      <c r="F95" s="1">
        <f t="shared" si="16"/>
        <v>13094.5080609492</v>
      </c>
      <c r="G95" s="1">
        <f t="shared" si="17"/>
        <v>81372.794325993731</v>
      </c>
      <c r="H95" s="2">
        <f t="shared" si="12"/>
        <v>68278.286265044531</v>
      </c>
      <c r="I95" s="9">
        <f>B95*$L$2+Calculator!$B$12*Calculations!$M$2</f>
        <v>0</v>
      </c>
      <c r="J95" s="2">
        <f t="shared" si="13"/>
        <v>68278.286265044531</v>
      </c>
      <c r="K95" s="2">
        <f>F95+Calculator!$B$12</f>
        <v>18094.5080609492</v>
      </c>
    </row>
    <row r="96" spans="1:11" x14ac:dyDescent="0.25">
      <c r="A96">
        <f t="shared" si="11"/>
        <v>94</v>
      </c>
      <c r="B96" s="2">
        <f t="shared" si="10"/>
        <v>0</v>
      </c>
      <c r="C96" s="1">
        <f t="shared" si="14"/>
        <v>0</v>
      </c>
      <c r="D96" s="1">
        <f>Calculator!$B$6/12*C95</f>
        <v>0</v>
      </c>
      <c r="E96" s="1">
        <f t="shared" si="15"/>
        <v>1739.9521376485122</v>
      </c>
      <c r="F96" s="1">
        <f t="shared" si="16"/>
        <v>12866.243520300886</v>
      </c>
      <c r="G96" s="1">
        <f t="shared" si="17"/>
        <v>81540.408959124863</v>
      </c>
      <c r="H96" s="2">
        <f t="shared" si="12"/>
        <v>68674.165438823984</v>
      </c>
      <c r="I96" s="9">
        <f>B96*$L$2+Calculator!$B$12*Calculations!$M$2</f>
        <v>0</v>
      </c>
      <c r="J96" s="2">
        <f t="shared" si="13"/>
        <v>68674.165438823984</v>
      </c>
      <c r="K96" s="2">
        <f>F96+Calculator!$B$12</f>
        <v>17866.243520300886</v>
      </c>
    </row>
    <row r="97" spans="1:11" x14ac:dyDescent="0.25">
      <c r="A97">
        <f t="shared" si="11"/>
        <v>95</v>
      </c>
      <c r="B97" s="2">
        <f t="shared" si="10"/>
        <v>0</v>
      </c>
      <c r="C97" s="1">
        <f t="shared" si="14"/>
        <v>0</v>
      </c>
      <c r="D97" s="1">
        <f>Calculator!$B$6/12*C96</f>
        <v>0</v>
      </c>
      <c r="E97" s="1">
        <f t="shared" si="15"/>
        <v>1739.9521376485122</v>
      </c>
      <c r="F97" s="1">
        <f t="shared" si="16"/>
        <v>12641.95810588434</v>
      </c>
      <c r="G97" s="1">
        <f t="shared" si="17"/>
        <v>81708.368850956685</v>
      </c>
      <c r="H97" s="2">
        <f t="shared" si="12"/>
        <v>69066.410745072353</v>
      </c>
      <c r="I97" s="9">
        <f>B97*$L$2+Calculator!$B$12*Calculations!$M$2</f>
        <v>0</v>
      </c>
      <c r="J97" s="2">
        <f t="shared" si="13"/>
        <v>69066.410745072353</v>
      </c>
      <c r="K97" s="2">
        <f>F97+Calculator!$B$12</f>
        <v>17641.95810588434</v>
      </c>
    </row>
    <row r="98" spans="1:11" x14ac:dyDescent="0.25">
      <c r="A98">
        <f t="shared" si="11"/>
        <v>96</v>
      </c>
      <c r="B98" s="2">
        <f t="shared" ref="B98" si="18">MAX(C98-F98,0)</f>
        <v>0</v>
      </c>
      <c r="C98" s="1">
        <f t="shared" si="14"/>
        <v>0</v>
      </c>
      <c r="D98" s="1">
        <f>Calculator!$B$6/12*C97</f>
        <v>0</v>
      </c>
      <c r="E98" s="1">
        <f t="shared" si="15"/>
        <v>1739.9521376485122</v>
      </c>
      <c r="F98" s="1">
        <f t="shared" si="16"/>
        <v>12421.582453244075</v>
      </c>
      <c r="G98" s="1">
        <f t="shared" si="17"/>
        <v>81876.674712665568</v>
      </c>
      <c r="H98" s="2">
        <f t="shared" si="12"/>
        <v>69455.092259421494</v>
      </c>
      <c r="I98" s="9">
        <f>B98*$L$2+Calculator!$B$12*Calculations!$M$2</f>
        <v>0</v>
      </c>
      <c r="J98" s="2">
        <f t="shared" si="13"/>
        <v>69455.092259421494</v>
      </c>
      <c r="K98" s="2">
        <f>F98+Calculator!$B$12</f>
        <v>17421.582453244075</v>
      </c>
    </row>
  </sheetData>
  <sheetProtection password="DC7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workbookViewId="0">
      <selection activeCell="E14" sqref="E14"/>
    </sheetView>
  </sheetViews>
  <sheetFormatPr defaultRowHeight="15" x14ac:dyDescent="0.25"/>
  <cols>
    <col min="1" max="1" width="50.5703125" bestFit="1" customWidth="1"/>
    <col min="7" max="7" width="7.42578125" customWidth="1"/>
    <col min="8" max="8" width="9.140625" hidden="1" customWidth="1"/>
    <col min="9" max="9" width="18.140625" customWidth="1"/>
  </cols>
  <sheetData>
    <row r="2" spans="1:9" ht="35.25" customHeight="1" x14ac:dyDescent="0.25"/>
    <row r="3" spans="1:9" ht="123.75" customHeight="1" x14ac:dyDescent="0.25">
      <c r="A3" s="38" t="s">
        <v>56</v>
      </c>
      <c r="B3" s="39"/>
      <c r="C3" s="39"/>
      <c r="D3" s="39"/>
      <c r="E3" s="39"/>
      <c r="F3" s="39"/>
      <c r="G3" s="39"/>
      <c r="H3" s="39"/>
      <c r="I3" s="39"/>
    </row>
    <row r="5" spans="1:9" x14ac:dyDescent="0.25">
      <c r="A5" s="32" t="s">
        <v>44</v>
      </c>
      <c r="B5" s="33"/>
      <c r="C5" s="33"/>
      <c r="D5" s="33"/>
      <c r="E5" s="33"/>
      <c r="F5" s="33"/>
      <c r="G5" s="33"/>
      <c r="H5" s="33"/>
      <c r="I5" s="33"/>
    </row>
    <row r="7" spans="1:9" x14ac:dyDescent="0.25">
      <c r="A7" t="s">
        <v>45</v>
      </c>
      <c r="B7" s="34"/>
    </row>
    <row r="8" spans="1:9" x14ac:dyDescent="0.25">
      <c r="A8" t="s">
        <v>46</v>
      </c>
      <c r="B8" s="34"/>
    </row>
    <row r="9" spans="1:9" x14ac:dyDescent="0.25">
      <c r="A9" t="s">
        <v>47</v>
      </c>
      <c r="B9" s="34"/>
    </row>
    <row r="10" spans="1:9" x14ac:dyDescent="0.25">
      <c r="A10" t="s">
        <v>48</v>
      </c>
      <c r="B10" s="34"/>
    </row>
    <row r="11" spans="1:9" x14ac:dyDescent="0.25">
      <c r="A11" t="s">
        <v>49</v>
      </c>
      <c r="B11" s="34"/>
    </row>
    <row r="12" spans="1:9" x14ac:dyDescent="0.25">
      <c r="A12" t="s">
        <v>50</v>
      </c>
      <c r="B12" s="34"/>
    </row>
    <row r="13" spans="1:9" x14ac:dyDescent="0.25">
      <c r="A13" t="s">
        <v>57</v>
      </c>
      <c r="B13" s="34"/>
    </row>
    <row r="14" spans="1:9" x14ac:dyDescent="0.25">
      <c r="A14" t="s">
        <v>51</v>
      </c>
      <c r="B14" s="34"/>
    </row>
    <row r="15" spans="1:9" x14ac:dyDescent="0.25">
      <c r="B15" s="34"/>
    </row>
    <row r="16" spans="1:9" x14ac:dyDescent="0.25">
      <c r="A16" s="33" t="s">
        <v>52</v>
      </c>
      <c r="B16" s="37">
        <f>SUM(B7:B14)</f>
        <v>0</v>
      </c>
      <c r="C16" s="33"/>
      <c r="D16" s="33"/>
      <c r="E16" s="33"/>
      <c r="F16" s="33"/>
      <c r="G16" s="33"/>
      <c r="H16" s="33"/>
      <c r="I16" s="33"/>
    </row>
    <row r="17" spans="1:9" x14ac:dyDescent="0.25">
      <c r="A17" s="33"/>
      <c r="B17" s="35"/>
      <c r="C17" s="33"/>
      <c r="D17" s="33"/>
      <c r="E17" s="33"/>
      <c r="F17" s="33"/>
      <c r="G17" s="33"/>
      <c r="H17" s="33"/>
      <c r="I17" s="33"/>
    </row>
    <row r="19" spans="1:9" x14ac:dyDescent="0.25">
      <c r="A19" t="s">
        <v>53</v>
      </c>
    </row>
    <row r="20" spans="1:9" x14ac:dyDescent="0.25">
      <c r="A20" t="s">
        <v>54</v>
      </c>
    </row>
    <row r="22" spans="1:9" ht="9.75" customHeight="1" x14ac:dyDescent="0.25"/>
    <row r="23" spans="1:9" x14ac:dyDescent="0.25">
      <c r="A23" t="s">
        <v>53</v>
      </c>
    </row>
    <row r="24" spans="1:9" x14ac:dyDescent="0.25">
      <c r="A24" t="s">
        <v>55</v>
      </c>
    </row>
    <row r="25" spans="1:9" x14ac:dyDescent="0.25">
      <c r="A25" s="36"/>
    </row>
  </sheetData>
  <sheetProtection password="DC70" sheet="1" objects="1" scenarios="1"/>
  <mergeCells count="1">
    <mergeCell ref="A3:I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Calculations</vt:lpstr>
      <vt:lpstr>Waiver</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 Vassilev</dc:creator>
  <cp:lastModifiedBy>Maxim Volf </cp:lastModifiedBy>
  <cp:lastPrinted>2013-10-25T17:50:30Z</cp:lastPrinted>
  <dcterms:created xsi:type="dcterms:W3CDTF">2013-01-30T00:12:56Z</dcterms:created>
  <dcterms:modified xsi:type="dcterms:W3CDTF">2015-10-27T23:19:48Z</dcterms:modified>
</cp:coreProperties>
</file>