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sayed\Downloads\"/>
    </mc:Choice>
  </mc:AlternateContent>
  <xr:revisionPtr revIDLastSave="0" documentId="13_ncr:1_{C612E7CA-EA13-4F0F-B41F-2C02F410B0A2}" xr6:coauthVersionLast="47" xr6:coauthVersionMax="47" xr10:uidLastSave="{00000000-0000-0000-0000-000000000000}"/>
  <workbookProtection workbookAlgorithmName="SHA-512" workbookHashValue="gPfsYAncl6MfVN6/Z6a54BoI8XCrFCxmWcFGxCblsd7o8WVSs7mWB7jckg1Ql8XDU6tg4w6RDgurSDDb+qn1KA==" workbookSaltValue="++k4+Wi/Vm4X6ZE3qOCk9A==" workbookSpinCount="100000" lockStructure="1"/>
  <bookViews>
    <workbookView xWindow="-110" yWindow="-110" windowWidth="19420" windowHeight="10420" activeTab="2" xr2:uid="{00000000-000D-0000-FFFF-FFFF00000000}"/>
  </bookViews>
  <sheets>
    <sheet name="General information" sheetId="2" r:id="rId1"/>
    <sheet name="Rate cards" sheetId="3" r:id="rId2"/>
    <sheet name="Schedule &amp; Claims payout" sheetId="4" r:id="rId3"/>
    <sheet name="zModels &amp; Rate classes" sheetId="6" state="hidden" r:id="rId4"/>
    <sheet name="zParts &amp; Labour (full)" sheetId="1" state="hidden" r:id="rId5"/>
    <sheet name="zRate cards (full)" sheetId="5" state="hidden" r:id="rId6"/>
  </sheets>
  <definedNames>
    <definedName name="_xlnm._FilterDatabase" localSheetId="3" hidden="1">'zModels &amp; Rate classes'!$D$1:$D$25</definedName>
    <definedName name="_xlnm._FilterDatabase" localSheetId="4" hidden="1">'zParts &amp; Labour (full)'!$A$2:$DF$2</definedName>
    <definedName name="Tax_Adjustment_Factor">'Schedule &amp; Claims payout'!#REF!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" l="1"/>
  <c r="E1" i="3"/>
  <c r="G3" i="3"/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8" i="4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8" i="1"/>
  <c r="A13" i="1"/>
  <c r="A14" i="1"/>
  <c r="A15" i="1"/>
  <c r="A9" i="1"/>
  <c r="A10" i="1"/>
  <c r="A11" i="1"/>
  <c r="A3" i="1"/>
  <c r="A4" i="1"/>
  <c r="A5" i="1"/>
  <c r="A6" i="1"/>
  <c r="A7" i="1"/>
  <c r="A12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4" i="4" l="1"/>
  <c r="I20" i="4" l="1"/>
  <c r="J20" i="4"/>
  <c r="I21" i="4"/>
  <c r="J21" i="4"/>
  <c r="L21" i="4" l="1"/>
  <c r="P21" i="4" s="1"/>
  <c r="L20" i="4"/>
  <c r="X21" i="4" l="1"/>
  <c r="T20" i="4"/>
  <c r="P20" i="4"/>
  <c r="X20" i="4"/>
  <c r="T21" i="4"/>
  <c r="J30" i="4" l="1"/>
  <c r="J28" i="4"/>
  <c r="J29" i="4"/>
  <c r="J27" i="4"/>
  <c r="J13" i="4" l="1"/>
  <c r="J15" i="4"/>
  <c r="J11" i="4"/>
  <c r="J24" i="4"/>
  <c r="J19" i="4"/>
  <c r="J8" i="4"/>
  <c r="J31" i="4"/>
  <c r="J26" i="4"/>
  <c r="J25" i="4"/>
  <c r="J23" i="4"/>
  <c r="J22" i="4"/>
  <c r="J18" i="4"/>
  <c r="J17" i="4"/>
  <c r="J16" i="4"/>
  <c r="J14" i="4"/>
  <c r="J12" i="4"/>
  <c r="J10" i="4"/>
  <c r="J9" i="4"/>
  <c r="I28" i="4" l="1"/>
  <c r="L28" i="4" s="1"/>
  <c r="I27" i="4"/>
  <c r="L27" i="4" s="1"/>
  <c r="I29" i="4"/>
  <c r="L29" i="4" s="1"/>
  <c r="I30" i="4"/>
  <c r="L30" i="4" s="1"/>
  <c r="I24" i="4"/>
  <c r="I19" i="4"/>
  <c r="I15" i="4"/>
  <c r="I11" i="4"/>
  <c r="L11" i="4" s="1"/>
  <c r="I23" i="4"/>
  <c r="I18" i="4"/>
  <c r="I14" i="4"/>
  <c r="I8" i="4"/>
  <c r="L8" i="4" s="1"/>
  <c r="I26" i="4"/>
  <c r="I22" i="4"/>
  <c r="I17" i="4"/>
  <c r="I13" i="4"/>
  <c r="I10" i="4"/>
  <c r="I31" i="4"/>
  <c r="I25" i="4"/>
  <c r="I16" i="4"/>
  <c r="I12" i="4"/>
  <c r="I9" i="4"/>
  <c r="C15" i="2"/>
  <c r="C14" i="2"/>
  <c r="C12" i="2"/>
  <c r="C13" i="2"/>
  <c r="M11" i="4" l="1"/>
  <c r="M14" i="4" s="1"/>
  <c r="N11" i="4"/>
  <c r="O11" i="4"/>
  <c r="O14" i="4" s="1"/>
  <c r="Y11" i="4"/>
  <c r="Y14" i="4" s="1"/>
  <c r="U11" i="4"/>
  <c r="U14" i="4" s="1"/>
  <c r="Q11" i="4"/>
  <c r="Q14" i="4" s="1"/>
  <c r="Z11" i="4"/>
  <c r="X11" i="4"/>
  <c r="T11" i="4"/>
  <c r="P11" i="4"/>
  <c r="R11" i="4"/>
  <c r="W11" i="4"/>
  <c r="W14" i="4" s="1"/>
  <c r="S11" i="4"/>
  <c r="S14" i="4" s="1"/>
  <c r="V11" i="4"/>
  <c r="X30" i="4"/>
  <c r="R30" i="4"/>
  <c r="X27" i="4"/>
  <c r="R27" i="4"/>
  <c r="G31" i="3"/>
  <c r="I30" i="3" l="1"/>
  <c r="I1" i="3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E104" i="5"/>
  <c r="C104" i="5"/>
  <c r="E103" i="5"/>
  <c r="C103" i="5"/>
  <c r="E102" i="5"/>
  <c r="C102" i="5"/>
  <c r="E101" i="5"/>
  <c r="C101" i="5"/>
  <c r="E100" i="5"/>
  <c r="C100" i="5"/>
  <c r="E99" i="5"/>
  <c r="C99" i="5"/>
  <c r="E98" i="5"/>
  <c r="C98" i="5"/>
  <c r="E97" i="5"/>
  <c r="C97" i="5"/>
  <c r="E96" i="5"/>
  <c r="C96" i="5"/>
  <c r="E95" i="5"/>
  <c r="C95" i="5"/>
  <c r="E94" i="5"/>
  <c r="C94" i="5"/>
  <c r="E93" i="5"/>
  <c r="C93" i="5"/>
  <c r="E92" i="5"/>
  <c r="C92" i="5"/>
  <c r="E91" i="5"/>
  <c r="C91" i="5"/>
  <c r="E90" i="5"/>
  <c r="C90" i="5"/>
  <c r="E89" i="5"/>
  <c r="C89" i="5"/>
  <c r="E88" i="5"/>
  <c r="C88" i="5"/>
  <c r="E87" i="5"/>
  <c r="C87" i="5"/>
  <c r="E86" i="5"/>
  <c r="C86" i="5"/>
  <c r="E85" i="5"/>
  <c r="C85" i="5"/>
  <c r="E84" i="5"/>
  <c r="C84" i="5"/>
  <c r="E83" i="5"/>
  <c r="C83" i="5"/>
  <c r="E82" i="5"/>
  <c r="C82" i="5"/>
  <c r="E81" i="5"/>
  <c r="C81" i="5"/>
  <c r="E80" i="5"/>
  <c r="C80" i="5"/>
  <c r="E79" i="5"/>
  <c r="C79" i="5"/>
  <c r="E78" i="5"/>
  <c r="C78" i="5"/>
  <c r="E77" i="5"/>
  <c r="C77" i="5"/>
  <c r="E76" i="5"/>
  <c r="C76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E40" i="5"/>
  <c r="C40" i="5"/>
  <c r="E39" i="5"/>
  <c r="C39" i="5"/>
  <c r="E38" i="5"/>
  <c r="C38" i="5"/>
  <c r="E37" i="5"/>
  <c r="C37" i="5"/>
  <c r="E36" i="5"/>
  <c r="C36" i="5"/>
  <c r="E35" i="5"/>
  <c r="C35" i="5"/>
  <c r="E34" i="5"/>
  <c r="C34" i="5"/>
  <c r="E33" i="5"/>
  <c r="C33" i="5"/>
  <c r="E32" i="5"/>
  <c r="C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C24" i="5"/>
  <c r="E23" i="5"/>
  <c r="C23" i="5"/>
  <c r="E22" i="5"/>
  <c r="C22" i="5"/>
  <c r="E21" i="5"/>
  <c r="C21" i="5"/>
  <c r="E20" i="5"/>
  <c r="C20" i="5"/>
  <c r="E19" i="5"/>
  <c r="C19" i="5"/>
  <c r="E18" i="5"/>
  <c r="C18" i="5"/>
  <c r="E17" i="5"/>
  <c r="C17" i="5"/>
  <c r="E16" i="5"/>
  <c r="C16" i="5"/>
  <c r="E15" i="5"/>
  <c r="C15" i="5"/>
  <c r="E14" i="5"/>
  <c r="C14" i="5"/>
  <c r="E13" i="5"/>
  <c r="C13" i="5"/>
  <c r="E12" i="5"/>
  <c r="C12" i="5"/>
  <c r="E11" i="5"/>
  <c r="C11" i="5"/>
  <c r="E10" i="5"/>
  <c r="C10" i="5"/>
  <c r="E9" i="5"/>
  <c r="C9" i="5"/>
  <c r="E8" i="5"/>
  <c r="C8" i="5"/>
  <c r="E7" i="5"/>
  <c r="C7" i="5"/>
  <c r="E6" i="5"/>
  <c r="C6" i="5"/>
  <c r="E5" i="5"/>
  <c r="C5" i="5"/>
  <c r="E4" i="5"/>
  <c r="C4" i="5"/>
  <c r="E3" i="5"/>
  <c r="C3" i="5"/>
  <c r="E8" i="3" l="1"/>
  <c r="E12" i="3"/>
  <c r="E16" i="3"/>
  <c r="E20" i="3"/>
  <c r="H20" i="3" s="1"/>
  <c r="E24" i="3"/>
  <c r="E9" i="3"/>
  <c r="E13" i="3"/>
  <c r="E17" i="3"/>
  <c r="H17" i="3" s="1"/>
  <c r="E21" i="3"/>
  <c r="E25" i="3"/>
  <c r="E7" i="3"/>
  <c r="H7" i="3" s="1"/>
  <c r="E15" i="3"/>
  <c r="H15" i="3" s="1"/>
  <c r="E23" i="3"/>
  <c r="E6" i="3"/>
  <c r="E10" i="3"/>
  <c r="E14" i="3"/>
  <c r="H14" i="3" s="1"/>
  <c r="E18" i="3"/>
  <c r="E22" i="3"/>
  <c r="E26" i="3"/>
  <c r="E11" i="3"/>
  <c r="E19" i="3"/>
  <c r="E27" i="3"/>
  <c r="E46" i="3"/>
  <c r="E50" i="3"/>
  <c r="H50" i="3" s="1"/>
  <c r="I50" i="3" s="1"/>
  <c r="E48" i="3"/>
  <c r="E38" i="3"/>
  <c r="E34" i="3"/>
  <c r="H34" i="3" s="1"/>
  <c r="I34" i="3" s="1"/>
  <c r="E43" i="3"/>
  <c r="H43" i="3" s="1"/>
  <c r="I43" i="3" s="1"/>
  <c r="E53" i="3"/>
  <c r="E39" i="3"/>
  <c r="E45" i="3"/>
  <c r="H45" i="3" s="1"/>
  <c r="I45" i="3" s="1"/>
  <c r="E54" i="3"/>
  <c r="H54" i="3" s="1"/>
  <c r="I54" i="3" s="1"/>
  <c r="E49" i="3"/>
  <c r="E44" i="3"/>
  <c r="E55" i="3"/>
  <c r="E42" i="3"/>
  <c r="H42" i="3" s="1"/>
  <c r="I42" i="3" s="1"/>
  <c r="E36" i="3"/>
  <c r="E47" i="3"/>
  <c r="E35" i="3"/>
  <c r="E41" i="3"/>
  <c r="H41" i="3" s="1"/>
  <c r="I41" i="3" s="1"/>
  <c r="E40" i="3"/>
  <c r="E51" i="3"/>
  <c r="E52" i="3"/>
  <c r="H52" i="3" s="1"/>
  <c r="I52" i="3" s="1"/>
  <c r="E37" i="3"/>
  <c r="H6" i="3"/>
  <c r="H9" i="3"/>
  <c r="H8" i="3"/>
  <c r="H38" i="3"/>
  <c r="I38" i="3" s="1"/>
  <c r="H46" i="3"/>
  <c r="I46" i="3" s="1"/>
  <c r="H35" i="3"/>
  <c r="I35" i="3" s="1"/>
  <c r="H53" i="3"/>
  <c r="I53" i="3" s="1"/>
  <c r="H49" i="3"/>
  <c r="I49" i="3" s="1"/>
  <c r="H37" i="3"/>
  <c r="I37" i="3" s="1"/>
  <c r="H48" i="3"/>
  <c r="I48" i="3" s="1"/>
  <c r="H44" i="3"/>
  <c r="I44" i="3" s="1"/>
  <c r="H40" i="3"/>
  <c r="I40" i="3" s="1"/>
  <c r="H36" i="3"/>
  <c r="I36" i="3" s="1"/>
  <c r="H55" i="3"/>
  <c r="I55" i="3" s="1"/>
  <c r="H51" i="3"/>
  <c r="I51" i="3" s="1"/>
  <c r="H47" i="3"/>
  <c r="I47" i="3" s="1"/>
  <c r="H39" i="3"/>
  <c r="I39" i="3" s="1"/>
  <c r="H26" i="3"/>
  <c r="H22" i="3"/>
  <c r="H18" i="3"/>
  <c r="H10" i="3"/>
  <c r="H25" i="3"/>
  <c r="H21" i="3"/>
  <c r="H13" i="3"/>
  <c r="H24" i="3"/>
  <c r="H16" i="3"/>
  <c r="H12" i="3"/>
  <c r="H27" i="3"/>
  <c r="H23" i="3"/>
  <c r="H19" i="3"/>
  <c r="H11" i="3"/>
  <c r="I19" i="3" l="1"/>
  <c r="I11" i="3"/>
  <c r="I27" i="3"/>
  <c r="I20" i="3"/>
  <c r="I13" i="3"/>
  <c r="I10" i="3"/>
  <c r="I26" i="3"/>
  <c r="I8" i="3"/>
  <c r="I24" i="3"/>
  <c r="I17" i="3"/>
  <c r="I14" i="3"/>
  <c r="I18" i="3"/>
  <c r="I7" i="3"/>
  <c r="I15" i="3"/>
  <c r="I12" i="3"/>
  <c r="I21" i="3"/>
  <c r="I23" i="3"/>
  <c r="I16" i="3"/>
  <c r="I9" i="3"/>
  <c r="I25" i="3"/>
  <c r="I22" i="3"/>
  <c r="I6" i="3"/>
  <c r="L31" i="4" l="1"/>
  <c r="V31" i="4" s="1"/>
  <c r="L23" i="4" l="1"/>
  <c r="L26" i="4"/>
  <c r="L19" i="4"/>
  <c r="R19" i="4" s="1"/>
  <c r="L25" i="4"/>
  <c r="L24" i="4"/>
  <c r="L17" i="4"/>
  <c r="L13" i="4"/>
  <c r="L9" i="4"/>
  <c r="L22" i="4"/>
  <c r="L15" i="4"/>
  <c r="L12" i="4"/>
  <c r="M12" i="4" s="1"/>
  <c r="L18" i="4"/>
  <c r="L10" i="4"/>
  <c r="P17" i="4" l="1"/>
  <c r="T17" i="4"/>
  <c r="X17" i="4"/>
  <c r="X12" i="4"/>
  <c r="S12" i="4"/>
  <c r="O12" i="4"/>
  <c r="W12" i="4"/>
  <c r="V12" i="4"/>
  <c r="R12" i="4"/>
  <c r="N12" i="4"/>
  <c r="T12" i="4"/>
  <c r="Z12" i="4"/>
  <c r="U12" i="4"/>
  <c r="Q12" i="4"/>
  <c r="Y12" i="4"/>
  <c r="P12" i="4"/>
  <c r="X19" i="4"/>
  <c r="O19" i="4"/>
  <c r="U19" i="4"/>
  <c r="R24" i="4"/>
  <c r="U24" i="4"/>
  <c r="X24" i="4"/>
  <c r="O24" i="4"/>
  <c r="L16" i="4"/>
  <c r="L14" i="4"/>
  <c r="M33" i="4" l="1"/>
  <c r="R16" i="4"/>
  <c r="R33" i="4" s="1"/>
  <c r="Z16" i="4"/>
  <c r="Z33" i="4" s="1"/>
  <c r="P16" i="4"/>
  <c r="P33" i="4" s="1"/>
  <c r="T16" i="4"/>
  <c r="T34" i="4" s="1"/>
  <c r="N16" i="4"/>
  <c r="N33" i="4" s="1"/>
  <c r="V16" i="4"/>
  <c r="V33" i="4" s="1"/>
  <c r="X16" i="4"/>
  <c r="X33" i="4" s="1"/>
  <c r="M36" i="4"/>
  <c r="N34" i="4"/>
  <c r="U34" i="4"/>
  <c r="X34" i="4"/>
  <c r="O33" i="4"/>
  <c r="Y33" i="4"/>
  <c r="Q33" i="4"/>
  <c r="S33" i="4"/>
  <c r="M34" i="4"/>
  <c r="M37" i="4" s="1"/>
  <c r="S34" i="4"/>
  <c r="W33" i="4"/>
  <c r="Q34" i="4"/>
  <c r="O34" i="4"/>
  <c r="U33" i="4"/>
  <c r="Y34" i="4"/>
  <c r="W34" i="4"/>
  <c r="P34" i="4" l="1"/>
  <c r="R34" i="4"/>
  <c r="V34" i="4"/>
  <c r="T33" i="4"/>
  <c r="Z34" i="4"/>
  <c r="N37" i="4"/>
  <c r="O37" i="4" s="1"/>
  <c r="N36" i="4"/>
  <c r="O36" i="4" s="1"/>
  <c r="P36" i="4" s="1"/>
  <c r="Q36" i="4" s="1"/>
  <c r="R36" i="4" s="1"/>
  <c r="S36" i="4" s="1"/>
  <c r="P37" i="4" l="1"/>
  <c r="Q37" i="4" s="1"/>
  <c r="R37" i="4" s="1"/>
  <c r="S37" i="4" s="1"/>
  <c r="T37" i="4" s="1"/>
  <c r="U37" i="4" s="1"/>
  <c r="V37" i="4" s="1"/>
  <c r="W37" i="4" s="1"/>
  <c r="X37" i="4" s="1"/>
  <c r="Y37" i="4" s="1"/>
  <c r="Z37" i="4" s="1"/>
  <c r="T36" i="4"/>
  <c r="U36" i="4" s="1"/>
  <c r="V36" i="4" s="1"/>
  <c r="W36" i="4" s="1"/>
  <c r="X36" i="4" s="1"/>
  <c r="Y36" i="4" s="1"/>
  <c r="Z36" i="4" s="1"/>
</calcChain>
</file>

<file path=xl/sharedStrings.xml><?xml version="1.0" encoding="utf-8"?>
<sst xmlns="http://schemas.openxmlformats.org/spreadsheetml/2006/main" count="2506" uniqueCount="429">
  <si>
    <t>Dealership name</t>
  </si>
  <si>
    <t>Warranty Labour Rate (WLR)</t>
  </si>
  <si>
    <t>Province</t>
  </si>
  <si>
    <r>
      <t xml:space="preserve">Average number of vehicles sold
</t>
    </r>
    <r>
      <rPr>
        <sz val="11"/>
        <color theme="1"/>
        <rFont val="Calibri"/>
        <family val="2"/>
        <scheme val="minor"/>
      </rPr>
      <t>(per month)</t>
    </r>
  </si>
  <si>
    <r>
      <t xml:space="preserve">Average number of PPM contracts sold
</t>
    </r>
    <r>
      <rPr>
        <sz val="11"/>
        <color theme="1"/>
        <rFont val="Calibri"/>
        <family val="2"/>
        <scheme val="minor"/>
      </rPr>
      <t>(per month)</t>
    </r>
  </si>
  <si>
    <t>Typical number of PPM intervals sold</t>
  </si>
  <si>
    <r>
      <t xml:space="preserve">% of Premium Plus plan sold
</t>
    </r>
    <r>
      <rPr>
        <sz val="11"/>
        <color theme="1"/>
        <rFont val="Calibri"/>
        <family val="2"/>
        <scheme val="minor"/>
      </rPr>
      <t>(vs. Premium plan)</t>
    </r>
  </si>
  <si>
    <r>
      <t xml:space="preserve">Retention rate
</t>
    </r>
    <r>
      <rPr>
        <sz val="11"/>
        <color theme="1"/>
        <rFont val="Calibri"/>
        <family val="2"/>
        <scheme val="minor"/>
      </rPr>
      <t>(generated by Hyundai PPM only)</t>
    </r>
  </si>
  <si>
    <r>
      <t xml:space="preserve">Average Financial Services Office revenue
</t>
    </r>
    <r>
      <rPr>
        <sz val="11"/>
        <color theme="1"/>
        <rFont val="Calibri"/>
        <family val="2"/>
        <scheme val="minor"/>
      </rPr>
      <t>(generated by PPM contracts sold in one month)</t>
    </r>
  </si>
  <si>
    <r>
      <t xml:space="preserve">Avgerage Service revenue over one month
</t>
    </r>
    <r>
      <rPr>
        <sz val="11"/>
        <color theme="1"/>
        <rFont val="Calibri"/>
        <family val="2"/>
        <scheme val="minor"/>
      </rPr>
      <t>(generated by PPM contracts sold in one month)</t>
    </r>
  </si>
  <si>
    <r>
      <t xml:space="preserve">Avgerage Service revenue over the full contract term
</t>
    </r>
    <r>
      <rPr>
        <sz val="11"/>
        <color theme="1"/>
        <rFont val="Calibri"/>
        <family val="2"/>
        <scheme val="minor"/>
      </rPr>
      <t>(generated by PPM contracts sold in one month)</t>
    </r>
  </si>
  <si>
    <t>Premium</t>
  </si>
  <si>
    <t>Premium Plus</t>
  </si>
  <si>
    <t>rate class</t>
  </si>
  <si>
    <t>region</t>
  </si>
  <si>
    <t>Model</t>
  </si>
  <si>
    <t>Plan</t>
  </si>
  <si>
    <t>Service Intervals</t>
  </si>
  <si>
    <r>
      <t xml:space="preserve">Term
</t>
    </r>
    <r>
      <rPr>
        <i/>
        <sz val="9"/>
        <color theme="1"/>
        <rFont val="Calibri"/>
        <family val="2"/>
        <scheme val="minor"/>
      </rPr>
      <t>(months)</t>
    </r>
  </si>
  <si>
    <t>Dealer cost</t>
  </si>
  <si>
    <t>Markup</t>
  </si>
  <si>
    <r>
      <t xml:space="preserve">Discount
</t>
    </r>
    <r>
      <rPr>
        <i/>
        <sz val="9"/>
        <color theme="1"/>
        <rFont val="Calibri"/>
        <family val="2"/>
        <scheme val="minor"/>
      </rPr>
      <t>(optional)</t>
    </r>
  </si>
  <si>
    <t>Retail price</t>
  </si>
  <si>
    <t>Monthly payment</t>
  </si>
  <si>
    <t>70% of WLR</t>
  </si>
  <si>
    <t>Maintenance schedule - Service intervals</t>
  </si>
  <si>
    <t>Service</t>
  </si>
  <si>
    <t>Part number</t>
  </si>
  <si>
    <t>Labour time
(hour)</t>
  </si>
  <si>
    <t>Parts costs
(DNET)</t>
  </si>
  <si>
    <t>Parts
quantity</t>
  </si>
  <si>
    <t>Payout for
labour</t>
  </si>
  <si>
    <t>Payout for parts
(DNET +30%)</t>
  </si>
  <si>
    <t>Payout for
service (total)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</si>
  <si>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</si>
  <si>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</si>
  <si>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</si>
  <si>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</si>
  <si>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</si>
  <si>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</si>
  <si>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</si>
  <si>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</si>
  <si>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</si>
  <si>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</si>
  <si>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</si>
  <si>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</si>
  <si>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</si>
  <si>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</si>
  <si>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Multipoint inspection and labour - Service 1</t>
  </si>
  <si>
    <t>Multipoint inspection and labour - Service 2</t>
  </si>
  <si>
    <t>Multipoint inspection and labour - Service 3</t>
  </si>
  <si>
    <t>Replace engine oil (synthetic)</t>
  </si>
  <si>
    <t>Replace engine oil filter</t>
  </si>
  <si>
    <t>Shop supplies</t>
  </si>
  <si>
    <t>Rotate tires</t>
  </si>
  <si>
    <t>Replace climate control air filter</t>
  </si>
  <si>
    <t>Clean fuel injectors (additive)</t>
  </si>
  <si>
    <t>Replace air cleaner filter</t>
  </si>
  <si>
    <t>Service brakes</t>
  </si>
  <si>
    <r>
      <t xml:space="preserve">Engine clutch actuator fluid
</t>
    </r>
    <r>
      <rPr>
        <sz val="11"/>
        <color rgb="FF002C5F"/>
        <rFont val="Calibri"/>
        <family val="2"/>
        <scheme val="minor"/>
      </rPr>
      <t>(IONIQ Hybrid and IONIQ Electric Plus only)</t>
    </r>
  </si>
  <si>
    <r>
      <t xml:space="preserve">Replace hybrid starter &amp; generator belts
</t>
    </r>
    <r>
      <rPr>
        <sz val="11"/>
        <color rgb="FF002C5F"/>
        <rFont val="Calibri"/>
        <family val="2"/>
        <scheme val="minor"/>
      </rPr>
      <t>(Hybrid and Electric Plus models only)</t>
    </r>
  </si>
  <si>
    <t>Replace front wiper blades (driver)</t>
  </si>
  <si>
    <t>Replace front wiper blades (passenger)</t>
  </si>
  <si>
    <r>
      <t xml:space="preserve">Replace rear wiper blade
</t>
    </r>
    <r>
      <rPr>
        <sz val="11"/>
        <color rgb="FF002C5F"/>
        <rFont val="Calibri"/>
        <family val="2"/>
        <scheme val="minor"/>
      </rPr>
      <t>(if applicable)</t>
    </r>
  </si>
  <si>
    <t>Replace front brakes (discs)</t>
  </si>
  <si>
    <t>Replace front brakes (pads)</t>
  </si>
  <si>
    <r>
      <t xml:space="preserve">Spring-Pad Return (Front)
</t>
    </r>
    <r>
      <rPr>
        <sz val="11"/>
        <color rgb="FF002C5F"/>
        <rFont val="Calibri"/>
        <family val="2"/>
        <scheme val="minor"/>
      </rPr>
      <t>(if applicable)</t>
    </r>
  </si>
  <si>
    <t>Replace rear brakes (discs or drums)</t>
  </si>
  <si>
    <t>Replace rear brakes (pads or shoes)</t>
  </si>
  <si>
    <r>
      <t xml:space="preserve">Spring-Pad Return (Rear)
</t>
    </r>
    <r>
      <rPr>
        <sz val="11"/>
        <color rgb="FF002C5F"/>
        <rFont val="Calibri"/>
        <family val="2"/>
        <scheme val="minor"/>
      </rPr>
      <t>(if applicable)</t>
    </r>
  </si>
  <si>
    <r>
      <t xml:space="preserve">Replace 12V battery
</t>
    </r>
    <r>
      <rPr>
        <sz val="11"/>
        <color rgb="FF002C5F"/>
        <rFont val="Calibri"/>
        <family val="2"/>
        <scheme val="minor"/>
      </rPr>
      <t>(except for IONIQ Hybrid model)</t>
    </r>
  </si>
  <si>
    <t>Payout
(per interval)</t>
  </si>
  <si>
    <t>Payout
(cumulated)</t>
  </si>
  <si>
    <t>Replace engine oil (mineral)</t>
  </si>
  <si>
    <r>
      <t xml:space="preserve">Replace Engine Oil </t>
    </r>
    <r>
      <rPr>
        <b/>
        <sz val="9"/>
        <color rgb="FFFF0000"/>
        <rFont val="Calibri"/>
        <family val="2"/>
        <scheme val="minor"/>
      </rPr>
      <t>(Synthetic Upgrade)</t>
    </r>
  </si>
  <si>
    <t>Engine clutch actuator fluid
(IONIQ Hybrid and IONIQ Electric Plus only)</t>
  </si>
  <si>
    <t>Replace hybrid starter &amp; generator belts
(Hybrid and Electric Plus models only)</t>
  </si>
  <si>
    <t>Replace rear wiper blade
(if applicable)</t>
  </si>
  <si>
    <t>Spring-Pad Return (Rear)
(if applicable)</t>
  </si>
  <si>
    <t>Spring-Pad Return (Front)
(if applicable)</t>
  </si>
  <si>
    <t>Replace 12V battery
(except for IONIQ Hybrid model)</t>
  </si>
  <si>
    <t>Code</t>
  </si>
  <si>
    <t>Class</t>
  </si>
  <si>
    <t>Year</t>
  </si>
  <si>
    <t>Trim</t>
  </si>
  <si>
    <t>Labour
(hour)</t>
  </si>
  <si>
    <t>Parts #</t>
  </si>
  <si>
    <t>Parts
Price</t>
  </si>
  <si>
    <t>QTY</t>
  </si>
  <si>
    <r>
      <t xml:space="preserve">Labour
(hour) </t>
    </r>
    <r>
      <rPr>
        <b/>
        <sz val="9"/>
        <color rgb="FFFF0000"/>
        <rFont val="Calibri"/>
        <family val="2"/>
        <scheme val="minor"/>
      </rPr>
      <t>***</t>
    </r>
  </si>
  <si>
    <t>Accent</t>
  </si>
  <si>
    <t>N/A</t>
  </si>
  <si>
    <t>000QA5W20BLK / 000QA5W30BLK</t>
  </si>
  <si>
    <t>000QU5W30208</t>
  </si>
  <si>
    <t>2630035504 / 2630035505</t>
  </si>
  <si>
    <t>084NA26004</t>
  </si>
  <si>
    <t>97133F2000</t>
  </si>
  <si>
    <t>28113H9100</t>
  </si>
  <si>
    <t>AMH09AP026</t>
  </si>
  <si>
    <t>AMH09AP016</t>
  </si>
  <si>
    <t>AMH09AP011R</t>
  </si>
  <si>
    <t>584110U300 / 584110U000</t>
  </si>
  <si>
    <t>51712H8500</t>
  </si>
  <si>
    <t>58302H9A10</t>
  </si>
  <si>
    <t>58101H9A60</t>
  </si>
  <si>
    <t>E371109AGM47</t>
  </si>
  <si>
    <t>2019-2020</t>
  </si>
  <si>
    <t>Elantra Sport</t>
  </si>
  <si>
    <t>28113F2000</t>
  </si>
  <si>
    <t>58411G2300</t>
  </si>
  <si>
    <t>51712C1000</t>
  </si>
  <si>
    <t>58302F2A30</t>
  </si>
  <si>
    <t>582882W300</t>
  </si>
  <si>
    <t>58101F2A50</t>
  </si>
  <si>
    <t>58188F2500</t>
  </si>
  <si>
    <t>E37110647MF</t>
  </si>
  <si>
    <t>Elantra</t>
  </si>
  <si>
    <t>Essential, Preferred</t>
  </si>
  <si>
    <t>584113X000</t>
  </si>
  <si>
    <t>517123X000</t>
  </si>
  <si>
    <t>58288F2000</t>
  </si>
  <si>
    <t>58101F2A00</t>
  </si>
  <si>
    <t>58188F2000</t>
  </si>
  <si>
    <t>Luxury, Ultimate</t>
  </si>
  <si>
    <t>584113X300</t>
  </si>
  <si>
    <t>Elantra GT</t>
  </si>
  <si>
    <t>98850C5100</t>
  </si>
  <si>
    <t>58302G3A30</t>
  </si>
  <si>
    <t>58288C5100</t>
  </si>
  <si>
    <t>58101G3A00</t>
  </si>
  <si>
    <t>58188A5030</t>
  </si>
  <si>
    <t>E37110648MF</t>
  </si>
  <si>
    <t>Elantra GT Turbo / GT N Line</t>
  </si>
  <si>
    <t>584113V500</t>
  </si>
  <si>
    <t>58101G3A10</t>
  </si>
  <si>
    <t>58188C5000</t>
  </si>
  <si>
    <t>Elantra GT / GT Turbo / GT N Line</t>
  </si>
  <si>
    <t>Kona / Kona Turbo</t>
  </si>
  <si>
    <t>97133D3200</t>
  </si>
  <si>
    <t>988501R000</t>
  </si>
  <si>
    <t>58411J9500</t>
  </si>
  <si>
    <t>517123X00(15") / 51712C1000(16")</t>
  </si>
  <si>
    <t>58302J9A00</t>
  </si>
  <si>
    <t>58101J9A00 / 58101J9A10</t>
  </si>
  <si>
    <t>E371109AGM48</t>
  </si>
  <si>
    <t>Veloster</t>
  </si>
  <si>
    <t>97133J9000</t>
  </si>
  <si>
    <t>98850J3000</t>
  </si>
  <si>
    <t>58302J3A40</t>
  </si>
  <si>
    <t>58101J3A00</t>
  </si>
  <si>
    <t>Veloster Turbo</t>
  </si>
  <si>
    <t>58101J3A10</t>
  </si>
  <si>
    <t>Veloster N</t>
  </si>
  <si>
    <t>000QP0W306X9</t>
  </si>
  <si>
    <t>28113S0100</t>
  </si>
  <si>
    <t>58411K9500</t>
  </si>
  <si>
    <t>51712S0100</t>
  </si>
  <si>
    <t>58302K9A50</t>
  </si>
  <si>
    <t>58101K9A10</t>
  </si>
  <si>
    <t>2018-2019</t>
  </si>
  <si>
    <t>Sonata / Sonata Turbo</t>
  </si>
  <si>
    <t>C2H79AP000</t>
  </si>
  <si>
    <t>28113C1100</t>
  </si>
  <si>
    <t>AMH09AP018</t>
  </si>
  <si>
    <t>584113Q000 / 584113V500</t>
  </si>
  <si>
    <t>51712C2000</t>
  </si>
  <si>
    <t>58302C1A15 / 58302D4A50</t>
  </si>
  <si>
    <t>58101D4A20</t>
  </si>
  <si>
    <t>Sonata</t>
  </si>
  <si>
    <t>263502S000</t>
  </si>
  <si>
    <t>97133L0000</t>
  </si>
  <si>
    <t>28113L1000</t>
  </si>
  <si>
    <t>58411L0000</t>
  </si>
  <si>
    <t>51712L0000</t>
  </si>
  <si>
    <t>58302L1A00</t>
  </si>
  <si>
    <t>58101L0A00</t>
  </si>
  <si>
    <t>Sonata Turbo</t>
  </si>
  <si>
    <t>263502M000</t>
  </si>
  <si>
    <t>Sonata Hybrid/Plug-in Hybrid</t>
  </si>
  <si>
    <t>Preferred, Luxury</t>
  </si>
  <si>
    <t>97133C1010</t>
  </si>
  <si>
    <t>252122E660</t>
  </si>
  <si>
    <t>584113S100</t>
  </si>
  <si>
    <t>58302E6A10</t>
  </si>
  <si>
    <t>58101E6A10</t>
  </si>
  <si>
    <t>E37110634MF</t>
  </si>
  <si>
    <t>Ultimate</t>
  </si>
  <si>
    <t>58302E6A50</t>
  </si>
  <si>
    <t>Tucson</t>
  </si>
  <si>
    <t>28113D3300</t>
  </si>
  <si>
    <t>AMH09AP014R</t>
  </si>
  <si>
    <t>58411D3000</t>
  </si>
  <si>
    <t>58302D3A00</t>
  </si>
  <si>
    <t>58288F6000</t>
  </si>
  <si>
    <t>58101D7A10</t>
  </si>
  <si>
    <t>Venue</t>
  </si>
  <si>
    <t>Essential, Preferred, Trend</t>
  </si>
  <si>
    <t>28113K2100</t>
  </si>
  <si>
    <t>98850H9000</t>
  </si>
  <si>
    <t>58350F2A00</t>
  </si>
  <si>
    <t>58288F2300</t>
  </si>
  <si>
    <t>58101K2A00</t>
  </si>
  <si>
    <t>371103X000</t>
  </si>
  <si>
    <t>58302K2A30</t>
  </si>
  <si>
    <t>Santa Fe / Santa Fe Turbo</t>
  </si>
  <si>
    <t>97133J5000</t>
  </si>
  <si>
    <t>28113A9100</t>
  </si>
  <si>
    <t>58411S2300</t>
  </si>
  <si>
    <t>51712S2000</t>
  </si>
  <si>
    <t>58302S1A30</t>
  </si>
  <si>
    <t>582882W310</t>
  </si>
  <si>
    <t>58101S1A00</t>
  </si>
  <si>
    <t>E371109AGM94R</t>
  </si>
  <si>
    <t>Santa Fe XL</t>
  </si>
  <si>
    <t>3SF79AQ000</t>
  </si>
  <si>
    <t>281132W100</t>
  </si>
  <si>
    <t>584112W010</t>
  </si>
  <si>
    <t>517122W000</t>
  </si>
  <si>
    <t>583022WA30</t>
  </si>
  <si>
    <t>581012WA40</t>
  </si>
  <si>
    <t>E371106124RMF</t>
  </si>
  <si>
    <t>Palisade</t>
  </si>
  <si>
    <t>26320-3CKB0</t>
  </si>
  <si>
    <t>97133S8000</t>
  </si>
  <si>
    <t>AMH09AP024</t>
  </si>
  <si>
    <t>98850S8000</t>
  </si>
  <si>
    <t>58411S1300</t>
  </si>
  <si>
    <t>51712B8000</t>
  </si>
  <si>
    <t>58302S9A30</t>
  </si>
  <si>
    <t>58101S8A00</t>
  </si>
  <si>
    <t>Ioniq Hybrid</t>
  </si>
  <si>
    <t>97133G2000</t>
  </si>
  <si>
    <t>28113G2700</t>
  </si>
  <si>
    <t>04300KX1B0</t>
  </si>
  <si>
    <t>2521203HA0</t>
  </si>
  <si>
    <t>51712G2000</t>
  </si>
  <si>
    <t>58101G2A00</t>
  </si>
  <si>
    <t>58188G2000</t>
  </si>
  <si>
    <t>58411G2700</t>
  </si>
  <si>
    <t>58302G2A70</t>
  </si>
  <si>
    <t>58288G7300</t>
  </si>
  <si>
    <t>Ioniq Electric Plus</t>
  </si>
  <si>
    <t>E371106121RMF</t>
  </si>
  <si>
    <t>Ioniq Electric</t>
  </si>
  <si>
    <t>58302G7A30</t>
  </si>
  <si>
    <t>58288G2300</t>
  </si>
  <si>
    <t>37110G5400</t>
  </si>
  <si>
    <t>Kona EV</t>
  </si>
  <si>
    <t>97133K4000</t>
  </si>
  <si>
    <t>58411D4650</t>
  </si>
  <si>
    <t>58302K4A00</t>
  </si>
  <si>
    <t>58101K4A00</t>
  </si>
  <si>
    <t>RATES</t>
  </si>
  <si>
    <t>CLAIMS</t>
  </si>
  <si>
    <t>Rate class</t>
  </si>
  <si>
    <t>Provinces</t>
  </si>
  <si>
    <t>Region</t>
  </si>
  <si>
    <t>Accent (2019)</t>
  </si>
  <si>
    <t> Alberta</t>
  </si>
  <si>
    <t>AB</t>
  </si>
  <si>
    <t>Accent (2020)</t>
  </si>
  <si>
    <t> British Columbia</t>
  </si>
  <si>
    <t>BCSKMB</t>
  </si>
  <si>
    <t>Elantra Essential, Preferred  (2019-2020)</t>
  </si>
  <si>
    <t> Manitoba</t>
  </si>
  <si>
    <t>Elantra GT (2019)</t>
  </si>
  <si>
    <t> New Brunswick</t>
  </si>
  <si>
    <t>Maritimes</t>
  </si>
  <si>
    <t>Elantra GT / GT Turbo / GT N Line (2020)</t>
  </si>
  <si>
    <t> Newfoundland and Labrador</t>
  </si>
  <si>
    <t>Elantra GT Turbo / GT N Line (2019)</t>
  </si>
  <si>
    <t> Nova Scotia</t>
  </si>
  <si>
    <t>Elantra Luxury, Ultimate  (2019-2020)</t>
  </si>
  <si>
    <t> Ontario</t>
  </si>
  <si>
    <t>ON</t>
  </si>
  <si>
    <t>Kona</t>
  </si>
  <si>
    <t>Elantra Sport (2019-2020)</t>
  </si>
  <si>
    <t> Prince Edward Island</t>
  </si>
  <si>
    <t>Ioniq Electric (2019-2020)</t>
  </si>
  <si>
    <t> Quebec</t>
  </si>
  <si>
    <t>QC</t>
  </si>
  <si>
    <t>Ioniq Electric Plus (2019-2020)</t>
  </si>
  <si>
    <t> Saskatchewan</t>
  </si>
  <si>
    <t>Santa Fe</t>
  </si>
  <si>
    <t>Ioniq Hybrid Essential, Preferred  (2019-2020)</t>
  </si>
  <si>
    <t>Ioniq Hybrid Ultimate  (2019-2020)</t>
  </si>
  <si>
    <t>Kona EV (2019-2020)</t>
  </si>
  <si>
    <t>Santa Fe / Santa Fe Turbo (2019-2020)</t>
  </si>
  <si>
    <t>Santa Fe XL (2019)</t>
  </si>
  <si>
    <t>Sonata / Sonata Turbo (2018-2019)</t>
  </si>
  <si>
    <t>Sonata Hybrid/Plug-in Hybrid Preferred, Luxury  (2018)</t>
  </si>
  <si>
    <t>Sonata Hybrid/Plug-in Hybrid Ultimate  (2018)</t>
  </si>
  <si>
    <t>Term
(month)</t>
  </si>
  <si>
    <t>Service
Intervals</t>
  </si>
  <si>
    <t>Vlookup</t>
  </si>
  <si>
    <t>Replace brake fluid 
(if applicable)</t>
  </si>
  <si>
    <t>Elantra (2021)</t>
  </si>
  <si>
    <t>263502J000</t>
  </si>
  <si>
    <t>97133L1000</t>
  </si>
  <si>
    <t>28113AA100</t>
  </si>
  <si>
    <t>0023219053</t>
  </si>
  <si>
    <t>51712AA000</t>
  </si>
  <si>
    <t>58302AAA30</t>
  </si>
  <si>
    <t>58101AAA00</t>
  </si>
  <si>
    <t>Veloster / Veloster Turbo</t>
  </si>
  <si>
    <t>Venue Essential, Preferred, Trend  (2020)</t>
  </si>
  <si>
    <t xml:space="preserve"> AMH09AP016</t>
  </si>
  <si>
    <t>E371105140RMF</t>
  </si>
  <si>
    <t>263203CKB0</t>
  </si>
  <si>
    <t>Kona / Kona Turbo (2019-2020)</t>
  </si>
  <si>
    <t>Veloster / Veloster Turbo (2019-2020)</t>
  </si>
  <si>
    <t>Veloster Turbo (2020)</t>
  </si>
  <si>
    <t>Veloster N (2020)</t>
  </si>
  <si>
    <t>Sonata (2020)</t>
  </si>
  <si>
    <t>Sonata Turbo (2020)</t>
  </si>
  <si>
    <t>Tucson (2019-2020)</t>
  </si>
  <si>
    <t>Venue Ultimate  (2020)</t>
  </si>
  <si>
    <t>Palisade (2020)</t>
  </si>
  <si>
    <t>2022 Kona</t>
  </si>
  <si>
    <t>2022 Kona N Line</t>
  </si>
  <si>
    <t>2021 Palisade</t>
  </si>
  <si>
    <t>2022 Palisade</t>
  </si>
  <si>
    <t>2021 Santa Fe</t>
  </si>
  <si>
    <t>2022 Santa Fe</t>
  </si>
  <si>
    <t>2022 Santa Fe Turbo</t>
  </si>
  <si>
    <t>2021 Santa Fe HEV</t>
  </si>
  <si>
    <t>2022 Santa Fe HEV</t>
  </si>
  <si>
    <t>2022 Santa Fe PHEV</t>
  </si>
  <si>
    <t>2021 Sonata</t>
  </si>
  <si>
    <t>2022 Sonata</t>
  </si>
  <si>
    <t>2021 Sonata Turbo</t>
  </si>
  <si>
    <t>2022 Sonata 1.6L Turbo</t>
  </si>
  <si>
    <t>2022 Sonata 2.5L Turbo</t>
  </si>
  <si>
    <t>2021 Sonata N Line</t>
  </si>
  <si>
    <t>2021 Sonata Hybrid</t>
  </si>
  <si>
    <t>2022 Sonata HEV</t>
  </si>
  <si>
    <t>2021 Tucson</t>
  </si>
  <si>
    <t>2022 Tucson</t>
  </si>
  <si>
    <t>2022 Tucson HEV</t>
  </si>
  <si>
    <t>2022 Tucson PHEV</t>
  </si>
  <si>
    <t>2021 Veloster</t>
  </si>
  <si>
    <t>2021 Veloster Turbo</t>
  </si>
  <si>
    <t>2021 Veloster N</t>
  </si>
  <si>
    <t>2022 Veloster N</t>
  </si>
  <si>
    <t>2021 Venue (Essential, Preferred, Trend)</t>
  </si>
  <si>
    <t>2021 Venue (Ultimate)</t>
  </si>
  <si>
    <t>2022 Venue</t>
  </si>
  <si>
    <t>2022 Santa Cruz 2.5L Turbo</t>
  </si>
  <si>
    <t>2022 Sonata 1.6</t>
  </si>
  <si>
    <t>2022 Sonata 2.5</t>
  </si>
  <si>
    <t>2022 Santa Cruz 2.5</t>
  </si>
  <si>
    <t>Kona N Line</t>
  </si>
  <si>
    <t>Santa Fe Turbo</t>
  </si>
  <si>
    <t>000QU0W20BLK</t>
  </si>
  <si>
    <t>000QU5W30BLK</t>
  </si>
  <si>
    <t>000EU0W303X5</t>
  </si>
  <si>
    <t>000QP0W1624X1</t>
  </si>
  <si>
    <t>$65.47 / $58.69</t>
  </si>
  <si>
    <t>Info not required</t>
  </si>
  <si>
    <t>58101J9A05 / 58101J9A15</t>
  </si>
  <si>
    <t>58101J9A15</t>
  </si>
  <si>
    <t>58411R5000</t>
  </si>
  <si>
    <t>51712R5000</t>
  </si>
  <si>
    <t>58302P2A30</t>
  </si>
  <si>
    <t>58246P2000</t>
  </si>
  <si>
    <t>58101P2A00</t>
  </si>
  <si>
    <t>58144T1000</t>
  </si>
  <si>
    <t>28113L5100</t>
  </si>
  <si>
    <t xml:space="preserve">252122MHA0 </t>
  </si>
  <si>
    <t>58411P2700</t>
  </si>
  <si>
    <t>51712P2000</t>
  </si>
  <si>
    <t>252122MHA0</t>
  </si>
  <si>
    <t xml:space="preserve">58411P2700 </t>
  </si>
  <si>
    <t>58302P2A31</t>
  </si>
  <si>
    <t>58411L0200</t>
  </si>
  <si>
    <t>51712L0700</t>
  </si>
  <si>
    <t>58101L1A70</t>
  </si>
  <si>
    <t>58244L1000</t>
  </si>
  <si>
    <t>58101L0A00 / 58101L1A01</t>
  </si>
  <si>
    <t>58144L1000 / 58144L1010</t>
  </si>
  <si>
    <t>252122J600</t>
  </si>
  <si>
    <t>58411L1000</t>
  </si>
  <si>
    <t>51712L1000</t>
  </si>
  <si>
    <t>58101L1A02</t>
  </si>
  <si>
    <t>58144N9000</t>
  </si>
  <si>
    <t>-</t>
  </si>
  <si>
    <t>97133N9100</t>
  </si>
  <si>
    <t>E371109AGM48 (2.5L) / E37110648MF (1.6T/2.0L)</t>
  </si>
  <si>
    <t>$239.82 (2.5L) / $171.34 (1.6T/2.0L)</t>
  </si>
  <si>
    <t>28113N9000</t>
  </si>
  <si>
    <t>58411L1100</t>
  </si>
  <si>
    <t>51712L1100</t>
  </si>
  <si>
    <t>58302N9A15</t>
  </si>
  <si>
    <t>58101N9A10</t>
  </si>
  <si>
    <t>E371109AGM48/ E37110648MF</t>
  </si>
  <si>
    <t>28113P0400</t>
  </si>
  <si>
    <t>58144N9100</t>
  </si>
  <si>
    <t>58101P0A10</t>
  </si>
  <si>
    <t>58411K5000</t>
  </si>
  <si>
    <t>58302K5A00</t>
  </si>
  <si>
    <t>2021 Kona EV</t>
  </si>
  <si>
    <t>2022 Kona EV</t>
  </si>
  <si>
    <t>2021 Ioniq EV</t>
  </si>
  <si>
    <t>2022 Ioniq 5 EV</t>
  </si>
  <si>
    <t>58302K4A05</t>
  </si>
  <si>
    <t>58101K4A05</t>
  </si>
  <si>
    <t>58246A4000</t>
  </si>
  <si>
    <t>58144G2000</t>
  </si>
  <si>
    <t>58411GI000</t>
  </si>
  <si>
    <t>51712GI000</t>
  </si>
  <si>
    <t>58302GIA00</t>
  </si>
  <si>
    <t>58101GIA00</t>
  </si>
  <si>
    <t>2022 Elantra</t>
  </si>
  <si>
    <t>2022 Elantra Turbo</t>
  </si>
  <si>
    <t>2022 Elantra Hybrid</t>
  </si>
  <si>
    <t xml:space="preserve"> $            -  </t>
  </si>
  <si>
    <t>28113BY100</t>
  </si>
  <si>
    <t>58302AAA40</t>
  </si>
  <si>
    <t xml:space="preserve"> - </t>
  </si>
  <si>
    <t>2021 Kona / Kona Turbo</t>
  </si>
  <si>
    <t>Elantra Hybrid</t>
  </si>
  <si>
    <t>Ioniq PHEV</t>
  </si>
  <si>
    <t>Ioniq EV</t>
  </si>
  <si>
    <t>Sonata Hybrid</t>
  </si>
  <si>
    <t>Tucson Hybrid</t>
  </si>
  <si>
    <t>Tucson PHEV</t>
  </si>
  <si>
    <t>Santa Fe Hybrid</t>
  </si>
  <si>
    <t>Santa Fe PHEV</t>
  </si>
  <si>
    <t>Santa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</si>
</sst>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2C5F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C5F"/>
        <bgColor indexed="64"/>
      </patternFill>
    </fill>
    <fill>
      <patternFill patternType="solid">
        <fgColor rgb="FFF6F3F2"/>
        <bgColor indexed="64"/>
      </patternFill>
    </fill>
    <fill>
      <patternFill patternType="solid">
        <fgColor theme="5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ck">
        <color theme="3"/>
      </bottom>
      <diagonal/>
    </border>
    <border>
      <left/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3" tint="-0.499984740745262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165" fontId="0" fillId="0" borderId="0" xfId="1" applyNumberFormat="1" applyFont="1" applyAlignment="1">
      <alignment vertical="center"/>
    </xf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4" fillId="0" borderId="0" xfId="1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5" fontId="0" fillId="0" borderId="1" xfId="1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4" fontId="0" fillId="0" borderId="8" xfId="0" applyNumberFormat="1" applyFont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0" fillId="0" borderId="13" xfId="0" applyNumberFormat="1" applyFont="1" applyBorder="1" applyAlignment="1">
      <alignment vertical="center"/>
    </xf>
    <xf numFmtId="44" fontId="0" fillId="0" borderId="16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1" fontId="0" fillId="0" borderId="13" xfId="0" applyNumberFormat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1" fontId="0" fillId="0" borderId="16" xfId="0" applyNumberFormat="1" applyFont="1" applyBorder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4" fontId="0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44" fontId="0" fillId="0" borderId="16" xfId="1" applyFont="1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44" fontId="0" fillId="0" borderId="13" xfId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0" fillId="0" borderId="20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5" fontId="0" fillId="0" borderId="16" xfId="1" applyNumberFormat="1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65" fontId="0" fillId="0" borderId="27" xfId="1" applyNumberFormat="1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vertical="center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2" fontId="2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8" xfId="0" applyFont="1" applyFill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 applyProtection="1">
      <alignment horizontal="center" vertical="center" wrapText="1"/>
      <protection hidden="1"/>
    </xf>
    <xf numFmtId="1" fontId="2" fillId="3" borderId="6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horizontal="center" vertical="center" wrapText="1"/>
    </xf>
    <xf numFmtId="165" fontId="2" fillId="3" borderId="32" xfId="1" applyNumberFormat="1" applyFont="1" applyFill="1" applyBorder="1" applyAlignment="1">
      <alignment horizontal="center" vertical="center" wrapText="1"/>
    </xf>
    <xf numFmtId="165" fontId="2" fillId="3" borderId="33" xfId="1" applyNumberFormat="1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11" fillId="3" borderId="8" xfId="0" applyNumberFormat="1" applyFont="1" applyFill="1" applyBorder="1" applyAlignment="1">
      <alignment horizontal="center" vertical="center"/>
    </xf>
    <xf numFmtId="165" fontId="11" fillId="3" borderId="13" xfId="0" applyNumberFormat="1" applyFont="1" applyFill="1" applyBorder="1" applyAlignment="1">
      <alignment horizontal="center" vertical="center"/>
    </xf>
    <xf numFmtId="165" fontId="11" fillId="3" borderId="9" xfId="0" applyNumberFormat="1" applyFont="1" applyFill="1" applyBorder="1" applyAlignment="1">
      <alignment horizontal="center" vertical="center"/>
    </xf>
    <xf numFmtId="165" fontId="11" fillId="3" borderId="14" xfId="0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 wrapText="1"/>
    </xf>
    <xf numFmtId="165" fontId="1" fillId="0" borderId="22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27" xfId="1" applyNumberFormat="1" applyFont="1" applyBorder="1" applyAlignment="1">
      <alignment horizontal="center" vertical="center" wrapText="1"/>
    </xf>
    <xf numFmtId="165" fontId="1" fillId="0" borderId="16" xfId="1" applyNumberFormat="1" applyFont="1" applyBorder="1" applyAlignment="1">
      <alignment horizontal="center" vertical="center" wrapText="1"/>
    </xf>
    <xf numFmtId="165" fontId="1" fillId="0" borderId="46" xfId="1" applyNumberFormat="1" applyFont="1" applyBorder="1" applyAlignment="1">
      <alignment horizontal="center" vertical="center" wrapText="1"/>
    </xf>
    <xf numFmtId="165" fontId="1" fillId="0" borderId="50" xfId="1" applyNumberFormat="1" applyFont="1" applyBorder="1" applyAlignment="1">
      <alignment horizontal="center" vertical="center" wrapText="1"/>
    </xf>
    <xf numFmtId="165" fontId="1" fillId="0" borderId="51" xfId="1" applyNumberFormat="1" applyFont="1" applyBorder="1" applyAlignment="1">
      <alignment horizontal="center" vertical="center" wrapText="1"/>
    </xf>
    <xf numFmtId="165" fontId="2" fillId="3" borderId="23" xfId="1" applyNumberFormat="1" applyFont="1" applyFill="1" applyBorder="1" applyAlignment="1">
      <alignment horizontal="center" vertical="center"/>
    </xf>
    <xf numFmtId="165" fontId="2" fillId="3" borderId="25" xfId="1" applyNumberFormat="1" applyFont="1" applyFill="1" applyBorder="1" applyAlignment="1">
      <alignment horizontal="center" vertical="center"/>
    </xf>
    <xf numFmtId="165" fontId="2" fillId="3" borderId="28" xfId="1" applyNumberFormat="1" applyFont="1" applyFill="1" applyBorder="1" applyAlignment="1">
      <alignment horizontal="center" vertical="center"/>
    </xf>
    <xf numFmtId="165" fontId="2" fillId="3" borderId="30" xfId="1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44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9" fontId="7" fillId="2" borderId="16" xfId="2" applyFont="1" applyFill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165" fontId="10" fillId="2" borderId="41" xfId="1" applyNumberFormat="1" applyFont="1" applyFill="1" applyBorder="1" applyAlignment="1" applyProtection="1">
      <alignment horizontal="center" vertical="center"/>
      <protection locked="0"/>
    </xf>
    <xf numFmtId="165" fontId="10" fillId="2" borderId="40" xfId="1" applyNumberFormat="1" applyFont="1" applyFill="1" applyBorder="1" applyAlignment="1" applyProtection="1">
      <alignment horizontal="center" vertical="center"/>
      <protection locked="0"/>
    </xf>
    <xf numFmtId="165" fontId="10" fillId="2" borderId="42" xfId="1" applyNumberFormat="1" applyFont="1" applyFill="1" applyBorder="1" applyAlignment="1" applyProtection="1">
      <alignment horizontal="center" vertical="center"/>
      <protection locked="0"/>
    </xf>
    <xf numFmtId="165" fontId="10" fillId="2" borderId="43" xfId="1" applyNumberFormat="1" applyFont="1" applyFill="1" applyBorder="1" applyAlignment="1" applyProtection="1">
      <alignment horizontal="center" vertical="center"/>
      <protection locked="0"/>
    </xf>
    <xf numFmtId="165" fontId="10" fillId="2" borderId="52" xfId="1" applyNumberFormat="1" applyFont="1" applyFill="1" applyBorder="1" applyAlignment="1" applyProtection="1">
      <alignment horizontal="center" vertical="center"/>
      <protection locked="0"/>
    </xf>
    <xf numFmtId="165" fontId="10" fillId="2" borderId="45" xfId="1" applyNumberFormat="1" applyFont="1" applyFill="1" applyBorder="1" applyAlignment="1" applyProtection="1">
      <alignment horizontal="center" vertical="center"/>
      <protection locked="0"/>
    </xf>
    <xf numFmtId="165" fontId="10" fillId="2" borderId="54" xfId="1" applyNumberFormat="1" applyFont="1" applyFill="1" applyBorder="1" applyAlignment="1" applyProtection="1">
      <alignment horizontal="center" vertical="center"/>
      <protection locked="0"/>
    </xf>
    <xf numFmtId="165" fontId="10" fillId="2" borderId="47" xfId="1" applyNumberFormat="1" applyFont="1" applyFill="1" applyBorder="1" applyAlignment="1" applyProtection="1">
      <alignment horizontal="center" vertical="center"/>
      <protection locked="0"/>
    </xf>
    <xf numFmtId="165" fontId="10" fillId="2" borderId="53" xfId="1" applyNumberFormat="1" applyFont="1" applyFill="1" applyBorder="1" applyAlignment="1" applyProtection="1">
      <alignment horizontal="center" vertical="center"/>
      <protection locked="0"/>
    </xf>
    <xf numFmtId="165" fontId="10" fillId="2" borderId="44" xfId="1" applyNumberFormat="1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 wrapText="1"/>
      <protection locked="0"/>
    </xf>
    <xf numFmtId="44" fontId="2" fillId="0" borderId="8" xfId="0" applyNumberFormat="1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44" fontId="2" fillId="0" borderId="13" xfId="0" applyNumberFormat="1" applyFont="1" applyBorder="1" applyAlignment="1">
      <alignment vertical="center"/>
    </xf>
    <xf numFmtId="44" fontId="2" fillId="0" borderId="16" xfId="0" applyNumberFormat="1" applyFont="1" applyBorder="1" applyAlignment="1">
      <alignment vertical="center"/>
    </xf>
    <xf numFmtId="0" fontId="0" fillId="0" borderId="0" xfId="0" applyFill="1"/>
    <xf numFmtId="44" fontId="0" fillId="0" borderId="38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left" vertical="center" wrapText="1"/>
      <protection hidden="1"/>
    </xf>
    <xf numFmtId="0" fontId="8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44" fontId="8" fillId="4" borderId="1" xfId="1" applyFont="1" applyFill="1" applyBorder="1" applyAlignment="1" applyProtection="1">
      <alignment horizontal="center" vertical="center" wrapText="1"/>
      <protection hidden="1"/>
    </xf>
    <xf numFmtId="166" fontId="8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left" vertical="center" wrapText="1"/>
      <protection hidden="1"/>
    </xf>
    <xf numFmtId="166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44" fontId="16" fillId="0" borderId="1" xfId="1" applyFont="1" applyFill="1" applyBorder="1" applyAlignment="1" applyProtection="1">
      <alignment horizontal="center" vertical="center" wrapText="1"/>
      <protection hidden="1"/>
    </xf>
    <xf numFmtId="0" fontId="16" fillId="0" borderId="1" xfId="1" applyNumberFormat="1" applyFont="1" applyFill="1" applyBorder="1" applyAlignment="1" applyProtection="1">
      <alignment horizontal="center" vertical="center"/>
      <protection hidden="1"/>
    </xf>
    <xf numFmtId="2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16" fillId="0" borderId="0" xfId="1" applyNumberFormat="1" applyFont="1" applyAlignment="1" applyProtection="1">
      <alignment horizontal="center" vertical="center" wrapText="1"/>
      <protection hidden="1"/>
    </xf>
    <xf numFmtId="44" fontId="16" fillId="0" borderId="0" xfId="1" applyFont="1" applyAlignment="1" applyProtection="1">
      <alignment horizontal="center" vertical="center" wrapText="1"/>
      <protection hidden="1"/>
    </xf>
    <xf numFmtId="166" fontId="16" fillId="0" borderId="0" xfId="1" applyNumberFormat="1" applyFont="1" applyAlignment="1" applyProtection="1">
      <alignment horizontal="center" vertical="center" wrapText="1"/>
      <protection hidden="1"/>
    </xf>
    <xf numFmtId="0" fontId="16" fillId="0" borderId="0" xfId="0" applyFont="1" applyFill="1" applyAlignment="1" applyProtection="1">
      <alignment horizontal="center" vertical="center" wrapText="1"/>
      <protection hidden="1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66" fontId="0" fillId="0" borderId="0" xfId="0" applyNumberFormat="1" applyFont="1" applyAlignment="1">
      <alignment vertical="center"/>
    </xf>
    <xf numFmtId="166" fontId="2" fillId="3" borderId="18" xfId="0" applyNumberFormat="1" applyFont="1" applyFill="1" applyBorder="1" applyAlignment="1" applyProtection="1">
      <alignment horizontal="center" vertical="center" wrapText="1"/>
      <protection hidden="1"/>
    </xf>
    <xf numFmtId="166" fontId="0" fillId="0" borderId="8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1" fontId="0" fillId="0" borderId="20" xfId="0" applyNumberFormat="1" applyFont="1" applyBorder="1" applyAlignment="1">
      <alignment horizontal="center" vertical="center"/>
    </xf>
    <xf numFmtId="1" fontId="0" fillId="0" borderId="60" xfId="0" applyNumberFormat="1" applyFont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0" fillId="0" borderId="20" xfId="0" applyFont="1" applyBorder="1" applyAlignment="1">
      <alignment vertical="center" wrapText="1"/>
    </xf>
    <xf numFmtId="1" fontId="0" fillId="0" borderId="61" xfId="0" applyNumberFormat="1" applyFont="1" applyBorder="1" applyAlignment="1">
      <alignment horizontal="center" vertical="center"/>
    </xf>
    <xf numFmtId="1" fontId="0" fillId="0" borderId="62" xfId="0" applyNumberFormat="1" applyFont="1" applyBorder="1" applyAlignment="1">
      <alignment horizontal="center" vertical="center"/>
    </xf>
    <xf numFmtId="1" fontId="0" fillId="0" borderId="6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5" fontId="1" fillId="3" borderId="1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0" fontId="16" fillId="0" borderId="1" xfId="1" quotePrefix="1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8" fontId="16" fillId="0" borderId="0" xfId="1" applyNumberFormat="1" applyFont="1" applyAlignment="1" applyProtection="1">
      <alignment horizontal="center" vertical="center" wrapText="1"/>
      <protection hidden="1"/>
    </xf>
    <xf numFmtId="166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44" fontId="16" fillId="0" borderId="1" xfId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6" fillId="0" borderId="0" xfId="1" applyNumberFormat="1" applyFont="1" applyAlignment="1" applyProtection="1">
      <alignment horizontal="center" vertical="center" wrapText="1"/>
      <protection hidden="1"/>
    </xf>
    <xf numFmtId="44" fontId="16" fillId="0" borderId="0" xfId="1" applyFont="1" applyAlignment="1" applyProtection="1">
      <alignment horizontal="center" vertical="center" wrapText="1"/>
      <protection hidden="1"/>
    </xf>
    <xf numFmtId="166" fontId="16" fillId="0" borderId="0" xfId="1" applyNumberFormat="1" applyFont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59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49" xfId="0" applyFont="1" applyFill="1" applyBorder="1" applyAlignment="1" applyProtection="1">
      <alignment horizontal="center" vertical="center" wrapText="1"/>
      <protection hidden="1"/>
    </xf>
    <xf numFmtId="0" fontId="9" fillId="0" borderId="55" xfId="0" applyFont="1" applyFill="1" applyBorder="1" applyAlignment="1" applyProtection="1">
      <alignment horizontal="center" vertical="center" wrapText="1"/>
      <protection hidden="1"/>
    </xf>
    <xf numFmtId="0" fontId="9" fillId="0" borderId="50" xfId="0" applyFont="1" applyFill="1" applyBorder="1" applyAlignment="1" applyProtection="1">
      <alignment horizontal="center" vertical="center" wrapText="1"/>
      <protection hidden="1"/>
    </xf>
    <xf numFmtId="0" fontId="9" fillId="0" borderId="49" xfId="0" applyFont="1" applyBorder="1" applyAlignment="1" applyProtection="1">
      <alignment horizontal="center" vertical="center" wrapText="1"/>
      <protection hidden="1"/>
    </xf>
    <xf numFmtId="0" fontId="9" fillId="0" borderId="55" xfId="0" applyFont="1" applyBorder="1" applyAlignment="1" applyProtection="1">
      <alignment horizontal="center" vertical="center" wrapText="1"/>
      <protection hidden="1"/>
    </xf>
    <xf numFmtId="0" fontId="9" fillId="0" borderId="50" xfId="0" applyFont="1" applyBorder="1" applyAlignment="1" applyProtection="1">
      <alignment horizontal="center" vertical="center" wrapText="1"/>
      <protection hidden="1"/>
    </xf>
  </cellXfs>
  <cellStyles count="3">
    <cellStyle name="Currency" xfId="1" builtinId="4"/>
    <cellStyle name="Normal" xfId="0" builtinId="0"/>
    <cellStyle name="Percent" xfId="2" builtinId="5"/>
  </cellStyles>
  <dxfs count="56"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auto="1"/>
      </font>
      <fill>
        <patternFill>
          <bgColor rgb="FFF6F3F2"/>
        </patternFill>
      </fill>
    </dxf>
    <dxf>
      <font>
        <b val="0"/>
        <i/>
        <color auto="1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2C5F"/>
      <color rgb="FFF6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30"/>
  <sheetViews>
    <sheetView showGridLines="0" zoomScale="84" zoomScaleNormal="84" workbookViewId="0">
      <selection activeCell="B15" sqref="B15"/>
    </sheetView>
  </sheetViews>
  <sheetFormatPr defaultColWidth="9.1796875" defaultRowHeight="14.5" x14ac:dyDescent="0.35"/>
  <cols>
    <col min="1" max="1" width="9.1796875" style="2"/>
    <col min="2" max="2" width="48.453125" style="22" customWidth="1"/>
    <col min="3" max="3" width="18.7265625" style="71" customWidth="1"/>
    <col min="4" max="4" width="9.1796875" style="2" customWidth="1"/>
    <col min="5" max="5" width="17.453125" style="2" hidden="1" customWidth="1"/>
    <col min="6" max="6" width="8.453125" style="2" hidden="1" customWidth="1"/>
    <col min="7" max="7" width="13.453125" style="2" hidden="1" customWidth="1"/>
    <col min="8" max="16384" width="9.1796875" style="2"/>
  </cols>
  <sheetData>
    <row r="3" spans="2:7" x14ac:dyDescent="0.35">
      <c r="B3" s="53" t="s">
        <v>0</v>
      </c>
      <c r="C3" s="103"/>
    </row>
    <row r="4" spans="2:7" x14ac:dyDescent="0.35">
      <c r="B4" s="53" t="s">
        <v>1</v>
      </c>
      <c r="C4" s="104"/>
    </row>
    <row r="5" spans="2:7" x14ac:dyDescent="0.35">
      <c r="B5" s="53" t="s">
        <v>2</v>
      </c>
      <c r="C5" s="105"/>
    </row>
    <row r="7" spans="2:7" ht="30.75" customHeight="1" x14ac:dyDescent="0.35">
      <c r="B7" s="53" t="s">
        <v>3</v>
      </c>
      <c r="C7" s="103"/>
    </row>
    <row r="8" spans="2:7" ht="30.75" customHeight="1" x14ac:dyDescent="0.35">
      <c r="B8" s="53" t="s">
        <v>4</v>
      </c>
      <c r="C8" s="106"/>
    </row>
    <row r="9" spans="2:7" ht="30.75" customHeight="1" x14ac:dyDescent="0.35">
      <c r="B9" s="53" t="s">
        <v>5</v>
      </c>
      <c r="C9" s="106"/>
    </row>
    <row r="10" spans="2:7" ht="30.75" customHeight="1" x14ac:dyDescent="0.35">
      <c r="B10" s="53" t="s">
        <v>6</v>
      </c>
      <c r="C10" s="107"/>
    </row>
    <row r="12" spans="2:7" ht="41.25" customHeight="1" x14ac:dyDescent="0.35">
      <c r="B12" s="53" t="s">
        <v>7</v>
      </c>
      <c r="C12" s="85" t="str">
        <f>IFERROR(C8/C7,"please fill out blue cells")</f>
        <v>please fill out blue cells</v>
      </c>
    </row>
    <row r="13" spans="2:7" ht="41.25" customHeight="1" x14ac:dyDescent="0.35">
      <c r="B13" s="53" t="s">
        <v>8</v>
      </c>
      <c r="C13" s="86" t="str">
        <f>IFERROR(VLOOKUP($C$9,'Rate cards'!$C$6:F$16,4,FALSE)*$C$8*(1-$C$10)+VLOOKUP($C$9,'Rate cards'!$C$17:$F$27,4,FALSE)*$C$8*$C$10,"please fill out blue cells")</f>
        <v>please fill out blue cells</v>
      </c>
    </row>
    <row r="14" spans="2:7" ht="41.25" customHeight="1" x14ac:dyDescent="0.35">
      <c r="B14" s="53" t="s">
        <v>9</v>
      </c>
      <c r="C14" s="86" t="str">
        <f>IFERROR(VLOOKUP($C$9,$E$17:$G$30,2,FALSE)/$C$9*$C$8*(1-$C$10)+VLOOKUP($C$9,$E$17:$G$30,3,FALSE)/$C$9*$C$8*$C$10,"please fill out blue cells")</f>
        <v>please fill out blue cells</v>
      </c>
    </row>
    <row r="15" spans="2:7" ht="41.25" customHeight="1" x14ac:dyDescent="0.35">
      <c r="B15" s="53" t="s">
        <v>10</v>
      </c>
      <c r="C15" s="86" t="str">
        <f>IFERROR(VLOOKUP($C$9,$E$17:$G$30,2,FALSE)*$C$8*(1-$C$10)+VLOOKUP($C$9,$E$17:$G$30,3,FALSE)*$C$8*$C$10,"please fill out blue cells")</f>
        <v>please fill out blue cells</v>
      </c>
    </row>
    <row r="16" spans="2:7" x14ac:dyDescent="0.35">
      <c r="F16" s="40" t="s">
        <v>11</v>
      </c>
      <c r="G16" s="40" t="s">
        <v>12</v>
      </c>
    </row>
    <row r="17" spans="5:7" x14ac:dyDescent="0.35">
      <c r="E17" s="54">
        <v>1</v>
      </c>
      <c r="F17" s="48">
        <v>58.71</v>
      </c>
      <c r="G17" s="48">
        <v>58.71</v>
      </c>
    </row>
    <row r="18" spans="5:7" x14ac:dyDescent="0.35">
      <c r="E18" s="55">
        <v>2</v>
      </c>
      <c r="F18" s="48">
        <v>181</v>
      </c>
      <c r="G18" s="48">
        <v>181</v>
      </c>
    </row>
    <row r="19" spans="5:7" x14ac:dyDescent="0.35">
      <c r="E19" s="55">
        <v>3</v>
      </c>
      <c r="F19" s="48">
        <v>239.71</v>
      </c>
      <c r="G19" s="48">
        <v>284.75</v>
      </c>
    </row>
    <row r="20" spans="5:7" x14ac:dyDescent="0.35">
      <c r="E20" s="54">
        <v>4</v>
      </c>
      <c r="F20" s="48">
        <v>504</v>
      </c>
      <c r="G20" s="48">
        <v>549.04</v>
      </c>
    </row>
    <row r="21" spans="5:7" x14ac:dyDescent="0.35">
      <c r="E21" s="55">
        <v>5</v>
      </c>
      <c r="F21" s="48">
        <v>562.71</v>
      </c>
      <c r="G21" s="48">
        <v>607.75</v>
      </c>
    </row>
    <row r="22" spans="5:7" x14ac:dyDescent="0.35">
      <c r="E22" s="55">
        <v>6</v>
      </c>
      <c r="F22" s="48">
        <v>685</v>
      </c>
      <c r="G22" s="48">
        <v>1679.39</v>
      </c>
    </row>
    <row r="23" spans="5:7" x14ac:dyDescent="0.35">
      <c r="E23" s="54">
        <v>7</v>
      </c>
      <c r="F23" s="48">
        <v>743.71</v>
      </c>
      <c r="G23" s="48">
        <v>1738.1000000000001</v>
      </c>
    </row>
    <row r="24" spans="5:7" x14ac:dyDescent="0.35">
      <c r="E24" s="55">
        <v>8</v>
      </c>
      <c r="F24" s="48">
        <v>1008</v>
      </c>
      <c r="G24" s="48">
        <v>2002.39</v>
      </c>
    </row>
    <row r="25" spans="5:7" x14ac:dyDescent="0.35">
      <c r="E25" s="55">
        <v>9</v>
      </c>
      <c r="F25" s="48">
        <v>1066.71</v>
      </c>
      <c r="G25" s="48">
        <v>2106.1400000000003</v>
      </c>
    </row>
    <row r="26" spans="5:7" x14ac:dyDescent="0.35">
      <c r="E26" s="54">
        <v>10</v>
      </c>
      <c r="F26" s="48">
        <v>1189</v>
      </c>
      <c r="G26" s="48">
        <v>2588.3900000000003</v>
      </c>
    </row>
    <row r="27" spans="5:7" x14ac:dyDescent="0.35">
      <c r="E27" s="55">
        <v>11</v>
      </c>
      <c r="F27" s="48">
        <v>1247.71</v>
      </c>
      <c r="G27" s="48">
        <v>2647.1000000000004</v>
      </c>
    </row>
    <row r="28" spans="5:7" x14ac:dyDescent="0.35">
      <c r="E28" s="55">
        <v>12</v>
      </c>
      <c r="F28" s="48">
        <v>1512</v>
      </c>
      <c r="G28" s="48">
        <v>3860.7400000000007</v>
      </c>
    </row>
    <row r="29" spans="5:7" x14ac:dyDescent="0.35">
      <c r="E29" s="54">
        <v>13</v>
      </c>
      <c r="F29" s="48">
        <v>1570.71</v>
      </c>
      <c r="G29" s="48">
        <v>3919.4500000000007</v>
      </c>
    </row>
    <row r="30" spans="5:7" x14ac:dyDescent="0.35">
      <c r="E30" s="55">
        <v>14</v>
      </c>
      <c r="F30" s="48">
        <v>1693</v>
      </c>
      <c r="G30" s="48">
        <v>4041.7400000000007</v>
      </c>
    </row>
  </sheetData>
  <sheetProtection algorithmName="SHA-512" hashValue="2mITycMDF9liG/Wgd4emttF9SEco/xrk6Vu5MowxctnsjeFg/UtzUyBWG0vG28nArqRAAKUawwjnUGWx6lr28w==" saltValue="WudzV3mLWiqMpuJki/8X4w==" spinCount="100000" sheet="1" formatColumns="0" formatRows="0"/>
  <dataValidations count="2">
    <dataValidation type="list" allowBlank="1" showInputMessage="1" showErrorMessage="1" error="Please select from the list." sqref="C9" xr:uid="{00000000-0002-0000-0000-000000000000}">
      <formula1>"4,5,6,7,8,9,10,11,12,13,14"</formula1>
    </dataValidation>
    <dataValidation type="list" allowBlank="1" showInputMessage="1" showErrorMessage="1" error="Please select from the list." sqref="C10" xr:uid="{00000000-0002-0000-0000-000001000000}">
      <formula1>"0%,10%,20%,30%,40%,50%,60%,70%,80%,90%,100%"</formula1>
    </dataValidation>
  </dataValidations>
  <pageMargins left="0.7" right="0.7" top="0.75" bottom="0.75" header="0.3" footer="0.3"/>
  <pageSetup orientation="portrait" r:id="rId1"/>
  <headerFooter>
    <oddFooter>&amp;LHYU-PPM-Pricing tool-0220-R1-E&amp;RGeneral information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from the list." xr:uid="{00000000-0002-0000-0000-000002000000}">
          <x14:formula1>
            <xm:f>'zModels &amp; Rate classes'!$F$3:$F$13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56"/>
  <sheetViews>
    <sheetView showGridLines="0" topLeftCell="A20" zoomScale="85" zoomScaleNormal="85" workbookViewId="0">
      <selection activeCell="A30" sqref="A30:XFD30"/>
    </sheetView>
  </sheetViews>
  <sheetFormatPr defaultColWidth="9.1796875" defaultRowHeight="14.5" x14ac:dyDescent="0.35"/>
  <cols>
    <col min="1" max="1" width="9.1796875" style="2"/>
    <col min="2" max="2" width="13.453125" style="2" bestFit="1" customWidth="1"/>
    <col min="3" max="3" width="27.26953125" style="9" customWidth="1"/>
    <col min="4" max="4" width="8.7265625" style="3" bestFit="1" customWidth="1"/>
    <col min="5" max="7" width="14.26953125" style="6" customWidth="1"/>
    <col min="8" max="8" width="14.26953125" style="91" customWidth="1"/>
    <col min="9" max="9" width="14.26953125" style="6" customWidth="1"/>
    <col min="10" max="10" width="9.1796875" style="2"/>
    <col min="11" max="11" width="13.453125" style="2" bestFit="1" customWidth="1"/>
    <col min="12" max="12" width="16.453125" style="2" bestFit="1" customWidth="1"/>
    <col min="13" max="13" width="14.1796875" style="2" bestFit="1" customWidth="1"/>
    <col min="14" max="14" width="12.26953125" style="2" bestFit="1" customWidth="1"/>
    <col min="15" max="15" width="9.26953125" style="2" bestFit="1" customWidth="1"/>
    <col min="16" max="16" width="10.1796875" style="2" bestFit="1" customWidth="1"/>
    <col min="17" max="17" width="12.453125" style="2" bestFit="1" customWidth="1"/>
    <col min="18" max="18" width="17" style="2" bestFit="1" customWidth="1"/>
    <col min="19" max="16384" width="9.1796875" style="2"/>
  </cols>
  <sheetData>
    <row r="1" spans="2:9" hidden="1" x14ac:dyDescent="0.35">
      <c r="D1" s="13" t="s">
        <v>13</v>
      </c>
      <c r="E1" s="12" t="e">
        <f>VLOOKUP($C$3,'zModels &amp; Rate classes'!$A$3:$B$23,2,FALSE)</f>
        <v>#N/A</v>
      </c>
      <c r="H1" s="13" t="s">
        <v>14</v>
      </c>
      <c r="I1" s="11" t="e">
        <f>VLOOKUP($G$3,'zModels &amp; Rate classes'!$F$3:$G$12,2,FALSE)</f>
        <v>#N/A</v>
      </c>
    </row>
    <row r="2" spans="2:9" ht="15" thickBot="1" x14ac:dyDescent="0.4">
      <c r="D2" s="13"/>
      <c r="E2" s="12"/>
      <c r="H2" s="13"/>
      <c r="I2" s="11"/>
    </row>
    <row r="3" spans="2:9" ht="15.5" thickTop="1" thickBot="1" x14ac:dyDescent="0.4">
      <c r="B3" s="69" t="s">
        <v>15</v>
      </c>
      <c r="C3" s="108"/>
      <c r="F3" s="70" t="s">
        <v>2</v>
      </c>
      <c r="G3" s="175" t="str">
        <f>IF('General information'!$C$5=0,"Select Province in 'General information'",'General information'!$C$5)</f>
        <v>Select Province in 'General information'</v>
      </c>
      <c r="H3" s="176"/>
      <c r="I3" s="177"/>
    </row>
    <row r="4" spans="2:9" ht="15.5" thickTop="1" thickBot="1" x14ac:dyDescent="0.4"/>
    <row r="5" spans="2:9" s="22" customFormat="1" ht="30" thickTop="1" thickBot="1" x14ac:dyDescent="0.4">
      <c r="B5" s="80" t="s">
        <v>16</v>
      </c>
      <c r="C5" s="81" t="s">
        <v>17</v>
      </c>
      <c r="D5" s="81" t="s">
        <v>18</v>
      </c>
      <c r="E5" s="82" t="s">
        <v>19</v>
      </c>
      <c r="F5" s="82" t="s">
        <v>20</v>
      </c>
      <c r="G5" s="81" t="s">
        <v>21</v>
      </c>
      <c r="H5" s="82" t="s">
        <v>22</v>
      </c>
      <c r="I5" s="83" t="s">
        <v>23</v>
      </c>
    </row>
    <row r="6" spans="2:9" ht="15.5" thickTop="1" thickBot="1" x14ac:dyDescent="0.4">
      <c r="B6" s="65" t="s">
        <v>11</v>
      </c>
      <c r="C6" s="66">
        <v>4</v>
      </c>
      <c r="D6" s="67">
        <v>30</v>
      </c>
      <c r="E6" s="68">
        <f>IFERROR(VLOOKUP(CONCATENATE($I$1,$B6,$C6),'zRate cards (full)'!$E$3:$Z$112,$E$1+1,FALSE),0)</f>
        <v>0</v>
      </c>
      <c r="F6" s="68">
        <v>200</v>
      </c>
      <c r="G6" s="109"/>
      <c r="H6" s="92" t="str">
        <f>IF(E6+F6-G6=F6,"select model",E6+F6-G6)</f>
        <v>select model</v>
      </c>
      <c r="I6" s="99">
        <f>IFERROR(H6/D6,0)</f>
        <v>0</v>
      </c>
    </row>
    <row r="7" spans="2:9" ht="15.5" thickTop="1" thickBot="1" x14ac:dyDescent="0.4">
      <c r="B7" s="59" t="s">
        <v>11</v>
      </c>
      <c r="C7" s="10">
        <v>5</v>
      </c>
      <c r="D7" s="4">
        <v>36</v>
      </c>
      <c r="E7" s="68">
        <f>IFERROR(VLOOKUP(CONCATENATE($I$1,$B7,$C7),'zRate cards (full)'!$E$3:$Z$112,$E$1+1,FALSE),0)</f>
        <v>0</v>
      </c>
      <c r="F7" s="23">
        <v>200</v>
      </c>
      <c r="G7" s="110"/>
      <c r="H7" s="93" t="str">
        <f t="shared" ref="H7:H27" si="0">IF(E7+F7-G7=F7,"select model",E7+F7-G7)</f>
        <v>select model</v>
      </c>
      <c r="I7" s="100">
        <f t="shared" ref="I7:I27" si="1">IFERROR(H7/D7,0)</f>
        <v>0</v>
      </c>
    </row>
    <row r="8" spans="2:9" ht="15.5" thickTop="1" thickBot="1" x14ac:dyDescent="0.4">
      <c r="B8" s="59" t="s">
        <v>11</v>
      </c>
      <c r="C8" s="10">
        <v>6</v>
      </c>
      <c r="D8" s="4">
        <v>42</v>
      </c>
      <c r="E8" s="68">
        <f>IFERROR(VLOOKUP(CONCATENATE($I$1,$B8,$C8),'zRate cards (full)'!$E$3:$Z$112,$E$1+1,FALSE),0)</f>
        <v>0</v>
      </c>
      <c r="F8" s="23">
        <v>200</v>
      </c>
      <c r="G8" s="111"/>
      <c r="H8" s="93" t="str">
        <f t="shared" si="0"/>
        <v>select model</v>
      </c>
      <c r="I8" s="100">
        <f t="shared" si="1"/>
        <v>0</v>
      </c>
    </row>
    <row r="9" spans="2:9" ht="15.5" thickTop="1" thickBot="1" x14ac:dyDescent="0.4">
      <c r="B9" s="59" t="s">
        <v>11</v>
      </c>
      <c r="C9" s="10">
        <v>7</v>
      </c>
      <c r="D9" s="4">
        <v>48</v>
      </c>
      <c r="E9" s="68">
        <f>IFERROR(VLOOKUP(CONCATENATE($I$1,$B9,$C9),'zRate cards (full)'!$E$3:$Z$112,$E$1+1,FALSE),0)</f>
        <v>0</v>
      </c>
      <c r="F9" s="23">
        <v>400</v>
      </c>
      <c r="G9" s="112"/>
      <c r="H9" s="93" t="str">
        <f t="shared" si="0"/>
        <v>select model</v>
      </c>
      <c r="I9" s="100">
        <f t="shared" si="1"/>
        <v>0</v>
      </c>
    </row>
    <row r="10" spans="2:9" ht="15.5" thickTop="1" thickBot="1" x14ac:dyDescent="0.4">
      <c r="B10" s="59" t="s">
        <v>11</v>
      </c>
      <c r="C10" s="10">
        <v>8</v>
      </c>
      <c r="D10" s="4">
        <v>54</v>
      </c>
      <c r="E10" s="68">
        <f>IFERROR(VLOOKUP(CONCATENATE($I$1,$B10,$C10),'zRate cards (full)'!$E$3:$Z$112,$E$1+1,FALSE),0)</f>
        <v>0</v>
      </c>
      <c r="F10" s="23">
        <v>400</v>
      </c>
      <c r="G10" s="110"/>
      <c r="H10" s="93" t="str">
        <f t="shared" si="0"/>
        <v>select model</v>
      </c>
      <c r="I10" s="100">
        <f t="shared" si="1"/>
        <v>0</v>
      </c>
    </row>
    <row r="11" spans="2:9" ht="15.5" thickTop="1" thickBot="1" x14ac:dyDescent="0.4">
      <c r="B11" s="59" t="s">
        <v>11</v>
      </c>
      <c r="C11" s="10">
        <v>9</v>
      </c>
      <c r="D11" s="4">
        <v>60</v>
      </c>
      <c r="E11" s="68">
        <f>IFERROR(VLOOKUP(CONCATENATE($I$1,$B11,$C11),'zRate cards (full)'!$E$3:$Z$112,$E$1+1,FALSE),0)</f>
        <v>0</v>
      </c>
      <c r="F11" s="23">
        <v>400</v>
      </c>
      <c r="G11" s="110"/>
      <c r="H11" s="93" t="str">
        <f t="shared" si="0"/>
        <v>select model</v>
      </c>
      <c r="I11" s="100">
        <f t="shared" si="1"/>
        <v>0</v>
      </c>
    </row>
    <row r="12" spans="2:9" ht="15.5" thickTop="1" thickBot="1" x14ac:dyDescent="0.4">
      <c r="B12" s="59" t="s">
        <v>11</v>
      </c>
      <c r="C12" s="10">
        <v>10</v>
      </c>
      <c r="D12" s="4">
        <v>66</v>
      </c>
      <c r="E12" s="68">
        <f>IFERROR(VLOOKUP(CONCATENATE($I$1,$B12,$C12),'zRate cards (full)'!$E$3:$Z$112,$E$1+1,FALSE),0)</f>
        <v>0</v>
      </c>
      <c r="F12" s="23">
        <v>600</v>
      </c>
      <c r="G12" s="110"/>
      <c r="H12" s="93" t="str">
        <f>IF(E12+F12-G12=F12,"select model",E12+F12-G12)</f>
        <v>select model</v>
      </c>
      <c r="I12" s="100">
        <f t="shared" si="1"/>
        <v>0</v>
      </c>
    </row>
    <row r="13" spans="2:9" ht="15.5" thickTop="1" thickBot="1" x14ac:dyDescent="0.4">
      <c r="B13" s="59" t="s">
        <v>11</v>
      </c>
      <c r="C13" s="10">
        <v>11</v>
      </c>
      <c r="D13" s="4">
        <v>72</v>
      </c>
      <c r="E13" s="68">
        <f>IFERROR(VLOOKUP(CONCATENATE($I$1,$B13,$C13),'zRate cards (full)'!$E$3:$Z$112,$E$1+1,FALSE),0)</f>
        <v>0</v>
      </c>
      <c r="F13" s="23">
        <v>600</v>
      </c>
      <c r="G13" s="110"/>
      <c r="H13" s="93" t="str">
        <f t="shared" si="0"/>
        <v>select model</v>
      </c>
      <c r="I13" s="100">
        <f t="shared" si="1"/>
        <v>0</v>
      </c>
    </row>
    <row r="14" spans="2:9" ht="15.5" thickTop="1" thickBot="1" x14ac:dyDescent="0.4">
      <c r="B14" s="59" t="s">
        <v>11</v>
      </c>
      <c r="C14" s="10">
        <v>12</v>
      </c>
      <c r="D14" s="4">
        <v>78</v>
      </c>
      <c r="E14" s="68">
        <f>IFERROR(VLOOKUP(CONCATENATE($I$1,$B14,$C14),'zRate cards (full)'!$E$3:$Z$112,$E$1+1,FALSE),0)</f>
        <v>0</v>
      </c>
      <c r="F14" s="23">
        <v>600</v>
      </c>
      <c r="G14" s="110"/>
      <c r="H14" s="93" t="str">
        <f t="shared" si="0"/>
        <v>select model</v>
      </c>
      <c r="I14" s="100">
        <f t="shared" si="1"/>
        <v>0</v>
      </c>
    </row>
    <row r="15" spans="2:9" ht="15.5" thickTop="1" thickBot="1" x14ac:dyDescent="0.4">
      <c r="B15" s="59" t="s">
        <v>11</v>
      </c>
      <c r="C15" s="10">
        <v>13</v>
      </c>
      <c r="D15" s="4">
        <v>84</v>
      </c>
      <c r="E15" s="68">
        <f>IFERROR(VLOOKUP(CONCATENATE($I$1,$B15,$C15),'zRate cards (full)'!$E$3:$Z$112,$E$1+1,FALSE),0)</f>
        <v>0</v>
      </c>
      <c r="F15" s="23">
        <v>800</v>
      </c>
      <c r="G15" s="110"/>
      <c r="H15" s="93" t="str">
        <f t="shared" si="0"/>
        <v>select model</v>
      </c>
      <c r="I15" s="100">
        <f t="shared" si="1"/>
        <v>0</v>
      </c>
    </row>
    <row r="16" spans="2:9" ht="15.5" thickTop="1" thickBot="1" x14ac:dyDescent="0.4">
      <c r="B16" s="60" t="s">
        <v>11</v>
      </c>
      <c r="C16" s="61">
        <v>14</v>
      </c>
      <c r="D16" s="62">
        <v>90</v>
      </c>
      <c r="E16" s="68">
        <f>IFERROR(VLOOKUP(CONCATENATE($I$1,$B16,$C16),'zRate cards (full)'!$E$3:$Z$112,$E$1+1,FALSE),0)</f>
        <v>0</v>
      </c>
      <c r="F16" s="63">
        <v>800</v>
      </c>
      <c r="G16" s="111"/>
      <c r="H16" s="94" t="str">
        <f t="shared" si="0"/>
        <v>select model</v>
      </c>
      <c r="I16" s="101">
        <f t="shared" si="1"/>
        <v>0</v>
      </c>
    </row>
    <row r="17" spans="2:9" ht="15.5" thickTop="1" thickBot="1" x14ac:dyDescent="0.4">
      <c r="B17" s="64" t="s">
        <v>12</v>
      </c>
      <c r="C17" s="56">
        <v>4</v>
      </c>
      <c r="D17" s="57">
        <v>30</v>
      </c>
      <c r="E17" s="68">
        <f>IFERROR(VLOOKUP(CONCATENATE($I$1,$B17,$C17),'zRate cards (full)'!$E$3:$Z$112,$E$1+1,FALSE),0)</f>
        <v>0</v>
      </c>
      <c r="F17" s="58">
        <v>400</v>
      </c>
      <c r="G17" s="113"/>
      <c r="H17" s="95" t="str">
        <f t="shared" si="0"/>
        <v>select model</v>
      </c>
      <c r="I17" s="102">
        <f t="shared" si="1"/>
        <v>0</v>
      </c>
    </row>
    <row r="18" spans="2:9" ht="15.5" thickTop="1" thickBot="1" x14ac:dyDescent="0.4">
      <c r="B18" s="59" t="s">
        <v>12</v>
      </c>
      <c r="C18" s="10">
        <v>5</v>
      </c>
      <c r="D18" s="4">
        <v>36</v>
      </c>
      <c r="E18" s="68">
        <f>IFERROR(VLOOKUP(CONCATENATE($I$1,$B18,$C18),'zRate cards (full)'!$E$3:$Z$112,$E$1+1,FALSE),0)</f>
        <v>0</v>
      </c>
      <c r="F18" s="23">
        <v>400</v>
      </c>
      <c r="G18" s="112"/>
      <c r="H18" s="93" t="str">
        <f t="shared" si="0"/>
        <v>select model</v>
      </c>
      <c r="I18" s="100">
        <f t="shared" si="1"/>
        <v>0</v>
      </c>
    </row>
    <row r="19" spans="2:9" ht="15.5" thickTop="1" thickBot="1" x14ac:dyDescent="0.4">
      <c r="B19" s="59" t="s">
        <v>12</v>
      </c>
      <c r="C19" s="10">
        <v>6</v>
      </c>
      <c r="D19" s="4">
        <v>42</v>
      </c>
      <c r="E19" s="68">
        <f>IFERROR(VLOOKUP(CONCATENATE($I$1,$B19,$C19),'zRate cards (full)'!$E$3:$Z$112,$E$1+1,FALSE),0)</f>
        <v>0</v>
      </c>
      <c r="F19" s="23">
        <v>400</v>
      </c>
      <c r="G19" s="110"/>
      <c r="H19" s="93" t="str">
        <f t="shared" si="0"/>
        <v>select model</v>
      </c>
      <c r="I19" s="100">
        <f t="shared" si="1"/>
        <v>0</v>
      </c>
    </row>
    <row r="20" spans="2:9" ht="15.5" thickTop="1" thickBot="1" x14ac:dyDescent="0.4">
      <c r="B20" s="59" t="s">
        <v>12</v>
      </c>
      <c r="C20" s="10">
        <v>7</v>
      </c>
      <c r="D20" s="4">
        <v>48</v>
      </c>
      <c r="E20" s="68">
        <f>IFERROR(VLOOKUP(CONCATENATE($I$1,$B20,$C20),'zRate cards (full)'!$E$3:$Z$112,$E$1+1,FALSE),0)</f>
        <v>0</v>
      </c>
      <c r="F20" s="23">
        <v>600</v>
      </c>
      <c r="G20" s="111"/>
      <c r="H20" s="93" t="str">
        <f t="shared" si="0"/>
        <v>select model</v>
      </c>
      <c r="I20" s="100">
        <f t="shared" si="1"/>
        <v>0</v>
      </c>
    </row>
    <row r="21" spans="2:9" ht="15.5" thickTop="1" thickBot="1" x14ac:dyDescent="0.4">
      <c r="B21" s="59" t="s">
        <v>12</v>
      </c>
      <c r="C21" s="10">
        <v>8</v>
      </c>
      <c r="D21" s="4">
        <v>54</v>
      </c>
      <c r="E21" s="68">
        <f>IFERROR(VLOOKUP(CONCATENATE($I$1,$B21,$C21),'zRate cards (full)'!$E$3:$Z$112,$E$1+1,FALSE),0)</f>
        <v>0</v>
      </c>
      <c r="F21" s="23">
        <v>600</v>
      </c>
      <c r="G21" s="110"/>
      <c r="H21" s="93" t="str">
        <f t="shared" si="0"/>
        <v>select model</v>
      </c>
      <c r="I21" s="100">
        <f t="shared" si="1"/>
        <v>0</v>
      </c>
    </row>
    <row r="22" spans="2:9" ht="15.5" thickTop="1" thickBot="1" x14ac:dyDescent="0.4">
      <c r="B22" s="59" t="s">
        <v>12</v>
      </c>
      <c r="C22" s="10">
        <v>9</v>
      </c>
      <c r="D22" s="4">
        <v>60</v>
      </c>
      <c r="E22" s="68">
        <f>IFERROR(VLOOKUP(CONCATENATE($I$1,$B22,$C22),'zRate cards (full)'!$E$3:$Z$112,$E$1+1,FALSE),0)</f>
        <v>0</v>
      </c>
      <c r="F22" s="23">
        <v>600</v>
      </c>
      <c r="G22" s="110"/>
      <c r="H22" s="93" t="str">
        <f t="shared" si="0"/>
        <v>select model</v>
      </c>
      <c r="I22" s="100">
        <f t="shared" si="1"/>
        <v>0</v>
      </c>
    </row>
    <row r="23" spans="2:9" ht="15.5" thickTop="1" thickBot="1" x14ac:dyDescent="0.4">
      <c r="B23" s="59" t="s">
        <v>12</v>
      </c>
      <c r="C23" s="10">
        <v>10</v>
      </c>
      <c r="D23" s="4">
        <v>66</v>
      </c>
      <c r="E23" s="68">
        <f>IFERROR(VLOOKUP(CONCATENATE($I$1,$B23,$C23),'zRate cards (full)'!$E$3:$Z$112,$E$1+1,FALSE),0)</f>
        <v>0</v>
      </c>
      <c r="F23" s="23">
        <v>800</v>
      </c>
      <c r="G23" s="111"/>
      <c r="H23" s="93" t="str">
        <f t="shared" si="0"/>
        <v>select model</v>
      </c>
      <c r="I23" s="100">
        <f t="shared" si="1"/>
        <v>0</v>
      </c>
    </row>
    <row r="24" spans="2:9" ht="15.5" thickTop="1" thickBot="1" x14ac:dyDescent="0.4">
      <c r="B24" s="59" t="s">
        <v>12</v>
      </c>
      <c r="C24" s="10">
        <v>11</v>
      </c>
      <c r="D24" s="4">
        <v>72</v>
      </c>
      <c r="E24" s="68">
        <f>IFERROR(VLOOKUP(CONCATENATE($I$1,$B24,$C24),'zRate cards (full)'!$E$3:$Z$112,$E$1+1,FALSE),0)</f>
        <v>0</v>
      </c>
      <c r="F24" s="23">
        <v>800</v>
      </c>
      <c r="G24" s="110"/>
      <c r="H24" s="93" t="str">
        <f t="shared" si="0"/>
        <v>select model</v>
      </c>
      <c r="I24" s="100">
        <f t="shared" si="1"/>
        <v>0</v>
      </c>
    </row>
    <row r="25" spans="2:9" ht="15.5" thickTop="1" thickBot="1" x14ac:dyDescent="0.4">
      <c r="B25" s="59" t="s">
        <v>12</v>
      </c>
      <c r="C25" s="10">
        <v>12</v>
      </c>
      <c r="D25" s="4">
        <v>78</v>
      </c>
      <c r="E25" s="68">
        <f>IFERROR(VLOOKUP(CONCATENATE($I$1,$B25,$C25),'zRate cards (full)'!$E$3:$Z$112,$E$1+1,FALSE),0)</f>
        <v>0</v>
      </c>
      <c r="F25" s="23">
        <v>800</v>
      </c>
      <c r="G25" s="111"/>
      <c r="H25" s="93" t="str">
        <f t="shared" si="0"/>
        <v>select model</v>
      </c>
      <c r="I25" s="100">
        <f t="shared" si="1"/>
        <v>0</v>
      </c>
    </row>
    <row r="26" spans="2:9" ht="15.5" thickTop="1" thickBot="1" x14ac:dyDescent="0.4">
      <c r="B26" s="59" t="s">
        <v>12</v>
      </c>
      <c r="C26" s="10">
        <v>13</v>
      </c>
      <c r="D26" s="4">
        <v>84</v>
      </c>
      <c r="E26" s="68">
        <f>IFERROR(VLOOKUP(CONCATENATE($I$1,$B26,$C26),'zRate cards (full)'!$E$3:$Z$112,$E$1+1,FALSE),0)</f>
        <v>0</v>
      </c>
      <c r="F26" s="23">
        <v>1200</v>
      </c>
      <c r="G26" s="112"/>
      <c r="H26" s="93" t="str">
        <f t="shared" si="0"/>
        <v>select model</v>
      </c>
      <c r="I26" s="100">
        <f t="shared" si="1"/>
        <v>0</v>
      </c>
    </row>
    <row r="27" spans="2:9" ht="15.5" thickTop="1" thickBot="1" x14ac:dyDescent="0.4">
      <c r="B27" s="60" t="s">
        <v>12</v>
      </c>
      <c r="C27" s="61">
        <v>14</v>
      </c>
      <c r="D27" s="62">
        <v>90</v>
      </c>
      <c r="E27" s="68">
        <f>IFERROR(VLOOKUP(CONCATENATE($I$1,$B27,$C27),'zRate cards (full)'!$E$3:$Z$112,$E$1+1,FALSE),0)</f>
        <v>0</v>
      </c>
      <c r="F27" s="63">
        <v>1200</v>
      </c>
      <c r="G27" s="114"/>
      <c r="H27" s="94" t="str">
        <f t="shared" si="0"/>
        <v>select model</v>
      </c>
      <c r="I27" s="101">
        <f t="shared" si="1"/>
        <v>0</v>
      </c>
    </row>
    <row r="28" spans="2:9" ht="15" thickTop="1" x14ac:dyDescent="0.35"/>
    <row r="29" spans="2:9" ht="15" thickBot="1" x14ac:dyDescent="0.4"/>
    <row r="30" spans="2:9" ht="15" hidden="1" thickBot="1" x14ac:dyDescent="0.4">
      <c r="D30" s="13" t="s">
        <v>13</v>
      </c>
      <c r="E30" s="12" t="e">
        <f>VLOOKUP($C$31,'zModels &amp; Rate classes'!$A$4:$B$20,2,FALSE)</f>
        <v>#N/A</v>
      </c>
      <c r="F30" s="13"/>
      <c r="G30" s="11"/>
      <c r="H30" s="13" t="s">
        <v>14</v>
      </c>
      <c r="I30" s="11" t="e">
        <f>VLOOKUP($G$31,'zModels &amp; Rate classes'!$F$3:$G$12,2,FALSE)</f>
        <v>#N/A</v>
      </c>
    </row>
    <row r="31" spans="2:9" ht="15.5" thickTop="1" thickBot="1" x14ac:dyDescent="0.4">
      <c r="B31" s="69" t="s">
        <v>15</v>
      </c>
      <c r="C31" s="108"/>
      <c r="F31" s="70" t="s">
        <v>2</v>
      </c>
      <c r="G31" s="175" t="str">
        <f>IF('General information'!$C$5=0,"Select Province in 'General information'",'General information'!$C$5)</f>
        <v>Select Province in 'General information'</v>
      </c>
      <c r="H31" s="176"/>
      <c r="I31" s="177"/>
    </row>
    <row r="32" spans="2:9" ht="15.5" thickTop="1" thickBot="1" x14ac:dyDescent="0.4"/>
    <row r="33" spans="2:9" s="22" customFormat="1" ht="30" thickTop="1" thickBot="1" x14ac:dyDescent="0.4">
      <c r="B33" s="80" t="s">
        <v>16</v>
      </c>
      <c r="C33" s="81" t="s">
        <v>17</v>
      </c>
      <c r="D33" s="81" t="s">
        <v>18</v>
      </c>
      <c r="E33" s="82" t="s">
        <v>19</v>
      </c>
      <c r="F33" s="82" t="s">
        <v>20</v>
      </c>
      <c r="G33" s="84" t="s">
        <v>21</v>
      </c>
      <c r="H33" s="82" t="s">
        <v>22</v>
      </c>
      <c r="I33" s="83" t="s">
        <v>23</v>
      </c>
    </row>
    <row r="34" spans="2:9" ht="15.5" thickTop="1" thickBot="1" x14ac:dyDescent="0.4">
      <c r="B34" s="65" t="s">
        <v>11</v>
      </c>
      <c r="C34" s="66">
        <v>4</v>
      </c>
      <c r="D34" s="67">
        <v>30</v>
      </c>
      <c r="E34" s="68">
        <f>IFERROR(VLOOKUP(CONCATENATE($I$30,$B34,$C34),'zRate cards (full)'!$E$3:$Z$112,$E$30+1,FALSE),0)</f>
        <v>0</v>
      </c>
      <c r="F34" s="161">
        <v>200</v>
      </c>
      <c r="G34" s="115"/>
      <c r="H34" s="96" t="str">
        <f>IF(E34+F34-G34=F34,"select model",E34+F34-G34)</f>
        <v>select model</v>
      </c>
      <c r="I34" s="99">
        <f>IFERROR(H34/D34,0)</f>
        <v>0</v>
      </c>
    </row>
    <row r="35" spans="2:9" ht="15.5" thickTop="1" thickBot="1" x14ac:dyDescent="0.4">
      <c r="B35" s="59" t="s">
        <v>11</v>
      </c>
      <c r="C35" s="10">
        <v>5</v>
      </c>
      <c r="D35" s="4">
        <v>36</v>
      </c>
      <c r="E35" s="68">
        <f>IFERROR(VLOOKUP(CONCATENATE($I$30,$B35,$C35),'zRate cards (full)'!$E$3:$Z$112,$E$30+1,FALSE),0)</f>
        <v>0</v>
      </c>
      <c r="F35" s="162">
        <v>200</v>
      </c>
      <c r="G35" s="116"/>
      <c r="H35" s="97" t="str">
        <f t="shared" ref="H35:H55" si="2">IF(E35+F35-G35=F35,"select model",E35+F35-G35)</f>
        <v>select model</v>
      </c>
      <c r="I35" s="100">
        <f t="shared" ref="I35:I55" si="3">IFERROR(H35/D35,0)</f>
        <v>0</v>
      </c>
    </row>
    <row r="36" spans="2:9" ht="15.5" thickTop="1" thickBot="1" x14ac:dyDescent="0.4">
      <c r="B36" s="59" t="s">
        <v>11</v>
      </c>
      <c r="C36" s="10">
        <v>6</v>
      </c>
      <c r="D36" s="4">
        <v>42</v>
      </c>
      <c r="E36" s="68">
        <f>IFERROR(VLOOKUP(CONCATENATE($I$30,$B36,$C36),'zRate cards (full)'!$E$3:$Z$112,$E$30+1,FALSE),0)</f>
        <v>0</v>
      </c>
      <c r="F36" s="161">
        <v>200</v>
      </c>
      <c r="G36" s="116"/>
      <c r="H36" s="97" t="str">
        <f t="shared" si="2"/>
        <v>select model</v>
      </c>
      <c r="I36" s="100">
        <f t="shared" si="3"/>
        <v>0</v>
      </c>
    </row>
    <row r="37" spans="2:9" ht="15.5" thickTop="1" thickBot="1" x14ac:dyDescent="0.4">
      <c r="B37" s="59" t="s">
        <v>11</v>
      </c>
      <c r="C37" s="10">
        <v>7</v>
      </c>
      <c r="D37" s="4">
        <v>48</v>
      </c>
      <c r="E37" s="68">
        <f>IFERROR(VLOOKUP(CONCATENATE($I$30,$B37,$C37),'zRate cards (full)'!$E$3:$Z$112,$E$30+1,FALSE),0)</f>
        <v>0</v>
      </c>
      <c r="F37" s="162">
        <v>400</v>
      </c>
      <c r="G37" s="116"/>
      <c r="H37" s="97" t="str">
        <f t="shared" si="2"/>
        <v>select model</v>
      </c>
      <c r="I37" s="100">
        <f t="shared" si="3"/>
        <v>0</v>
      </c>
    </row>
    <row r="38" spans="2:9" ht="15.5" thickTop="1" thickBot="1" x14ac:dyDescent="0.4">
      <c r="B38" s="59" t="s">
        <v>11</v>
      </c>
      <c r="C38" s="10">
        <v>8</v>
      </c>
      <c r="D38" s="4">
        <v>54</v>
      </c>
      <c r="E38" s="68">
        <f>IFERROR(VLOOKUP(CONCATENATE($I$30,$B38,$C38),'zRate cards (full)'!$E$3:$Z$112,$E$30+1,FALSE),0)</f>
        <v>0</v>
      </c>
      <c r="F38" s="161">
        <v>400</v>
      </c>
      <c r="G38" s="116"/>
      <c r="H38" s="97" t="str">
        <f t="shared" si="2"/>
        <v>select model</v>
      </c>
      <c r="I38" s="100">
        <f t="shared" si="3"/>
        <v>0</v>
      </c>
    </row>
    <row r="39" spans="2:9" ht="15.5" thickTop="1" thickBot="1" x14ac:dyDescent="0.4">
      <c r="B39" s="59" t="s">
        <v>11</v>
      </c>
      <c r="C39" s="10">
        <v>9</v>
      </c>
      <c r="D39" s="4">
        <v>60</v>
      </c>
      <c r="E39" s="68">
        <f>IFERROR(VLOOKUP(CONCATENATE($I$30,$B39,$C39),'zRate cards (full)'!$E$3:$Z$112,$E$30+1,FALSE),0)</f>
        <v>0</v>
      </c>
      <c r="F39" s="162">
        <v>400</v>
      </c>
      <c r="G39" s="116"/>
      <c r="H39" s="97" t="str">
        <f t="shared" si="2"/>
        <v>select model</v>
      </c>
      <c r="I39" s="100">
        <f t="shared" si="3"/>
        <v>0</v>
      </c>
    </row>
    <row r="40" spans="2:9" ht="15.5" thickTop="1" thickBot="1" x14ac:dyDescent="0.4">
      <c r="B40" s="59" t="s">
        <v>11</v>
      </c>
      <c r="C40" s="10">
        <v>10</v>
      </c>
      <c r="D40" s="4">
        <v>66</v>
      </c>
      <c r="E40" s="68">
        <f>IFERROR(VLOOKUP(CONCATENATE($I$30,$B40,$C40),'zRate cards (full)'!$E$3:$Z$112,$E$30+1,FALSE),0)</f>
        <v>0</v>
      </c>
      <c r="F40" s="161">
        <v>600</v>
      </c>
      <c r="G40" s="116"/>
      <c r="H40" s="97" t="str">
        <f t="shared" si="2"/>
        <v>select model</v>
      </c>
      <c r="I40" s="100">
        <f t="shared" si="3"/>
        <v>0</v>
      </c>
    </row>
    <row r="41" spans="2:9" ht="15.5" thickTop="1" thickBot="1" x14ac:dyDescent="0.4">
      <c r="B41" s="59" t="s">
        <v>11</v>
      </c>
      <c r="C41" s="10">
        <v>11</v>
      </c>
      <c r="D41" s="4">
        <v>72</v>
      </c>
      <c r="E41" s="68">
        <f>IFERROR(VLOOKUP(CONCATENATE($I$30,$B41,$C41),'zRate cards (full)'!$E$3:$Z$112,$E$30+1,FALSE),0)</f>
        <v>0</v>
      </c>
      <c r="F41" s="162">
        <v>600</v>
      </c>
      <c r="G41" s="116"/>
      <c r="H41" s="97" t="str">
        <f t="shared" si="2"/>
        <v>select model</v>
      </c>
      <c r="I41" s="100">
        <f t="shared" si="3"/>
        <v>0</v>
      </c>
    </row>
    <row r="42" spans="2:9" ht="15.5" thickTop="1" thickBot="1" x14ac:dyDescent="0.4">
      <c r="B42" s="59" t="s">
        <v>11</v>
      </c>
      <c r="C42" s="10">
        <v>12</v>
      </c>
      <c r="D42" s="4">
        <v>78</v>
      </c>
      <c r="E42" s="68">
        <f>IFERROR(VLOOKUP(CONCATENATE($I$30,$B42,$C42),'zRate cards (full)'!$E$3:$Z$112,$E$30+1,FALSE),0)</f>
        <v>0</v>
      </c>
      <c r="F42" s="161">
        <v>600</v>
      </c>
      <c r="G42" s="116"/>
      <c r="H42" s="97" t="str">
        <f t="shared" si="2"/>
        <v>select model</v>
      </c>
      <c r="I42" s="100">
        <f t="shared" si="3"/>
        <v>0</v>
      </c>
    </row>
    <row r="43" spans="2:9" ht="15.5" thickTop="1" thickBot="1" x14ac:dyDescent="0.4">
      <c r="B43" s="59" t="s">
        <v>11</v>
      </c>
      <c r="C43" s="10">
        <v>13</v>
      </c>
      <c r="D43" s="4">
        <v>84</v>
      </c>
      <c r="E43" s="68">
        <f>IFERROR(VLOOKUP(CONCATENATE($I$30,$B43,$C43),'zRate cards (full)'!$E$3:$Z$112,$E$30+1,FALSE),0)</f>
        <v>0</v>
      </c>
      <c r="F43" s="162">
        <v>800</v>
      </c>
      <c r="G43" s="116"/>
      <c r="H43" s="97" t="str">
        <f t="shared" si="2"/>
        <v>select model</v>
      </c>
      <c r="I43" s="100">
        <f t="shared" si="3"/>
        <v>0</v>
      </c>
    </row>
    <row r="44" spans="2:9" ht="15.5" thickTop="1" thickBot="1" x14ac:dyDescent="0.4">
      <c r="B44" s="60" t="s">
        <v>11</v>
      </c>
      <c r="C44" s="61">
        <v>14</v>
      </c>
      <c r="D44" s="62">
        <v>90</v>
      </c>
      <c r="E44" s="68">
        <f>IFERROR(VLOOKUP(CONCATENATE($I$30,$B44,$C44),'zRate cards (full)'!$E$3:$Z$112,$E$30+1,FALSE),0)</f>
        <v>0</v>
      </c>
      <c r="F44" s="161">
        <v>800</v>
      </c>
      <c r="G44" s="111"/>
      <c r="H44" s="94" t="str">
        <f t="shared" si="2"/>
        <v>select model</v>
      </c>
      <c r="I44" s="101">
        <f t="shared" si="3"/>
        <v>0</v>
      </c>
    </row>
    <row r="45" spans="2:9" ht="15.5" thickTop="1" thickBot="1" x14ac:dyDescent="0.4">
      <c r="B45" s="64" t="s">
        <v>12</v>
      </c>
      <c r="C45" s="56">
        <v>4</v>
      </c>
      <c r="D45" s="57">
        <v>30</v>
      </c>
      <c r="E45" s="68">
        <f>IFERROR(VLOOKUP(CONCATENATE($I$30,$B45,$C45),'zRate cards (full)'!$E$3:$Z$112,$E$30+1,FALSE),0)</f>
        <v>0</v>
      </c>
      <c r="F45" s="162">
        <v>400</v>
      </c>
      <c r="G45" s="117"/>
      <c r="H45" s="98" t="str">
        <f t="shared" si="2"/>
        <v>select model</v>
      </c>
      <c r="I45" s="102">
        <f t="shared" si="3"/>
        <v>0</v>
      </c>
    </row>
    <row r="46" spans="2:9" ht="15.5" thickTop="1" thickBot="1" x14ac:dyDescent="0.4">
      <c r="B46" s="59" t="s">
        <v>12</v>
      </c>
      <c r="C46" s="10">
        <v>5</v>
      </c>
      <c r="D46" s="4">
        <v>36</v>
      </c>
      <c r="E46" s="68">
        <f>IFERROR(VLOOKUP(CONCATENATE($I$30,$B46,$C46),'zRate cards (full)'!$E$3:$Z$112,$E$30+1,FALSE),0)</f>
        <v>0</v>
      </c>
      <c r="F46" s="161">
        <v>400</v>
      </c>
      <c r="G46" s="116"/>
      <c r="H46" s="97" t="str">
        <f t="shared" si="2"/>
        <v>select model</v>
      </c>
      <c r="I46" s="100">
        <f t="shared" si="3"/>
        <v>0</v>
      </c>
    </row>
    <row r="47" spans="2:9" ht="15.5" thickTop="1" thickBot="1" x14ac:dyDescent="0.4">
      <c r="B47" s="59" t="s">
        <v>12</v>
      </c>
      <c r="C47" s="10">
        <v>6</v>
      </c>
      <c r="D47" s="4">
        <v>42</v>
      </c>
      <c r="E47" s="68">
        <f>IFERROR(VLOOKUP(CONCATENATE($I$30,$B47,$C47),'zRate cards (full)'!$E$3:$Z$112,$E$30+1,FALSE),0)</f>
        <v>0</v>
      </c>
      <c r="F47" s="162">
        <v>400</v>
      </c>
      <c r="G47" s="116"/>
      <c r="H47" s="97" t="str">
        <f t="shared" si="2"/>
        <v>select model</v>
      </c>
      <c r="I47" s="100">
        <f t="shared" si="3"/>
        <v>0</v>
      </c>
    </row>
    <row r="48" spans="2:9" ht="15.5" thickTop="1" thickBot="1" x14ac:dyDescent="0.4">
      <c r="B48" s="59" t="s">
        <v>12</v>
      </c>
      <c r="C48" s="10">
        <v>7</v>
      </c>
      <c r="D48" s="4">
        <v>48</v>
      </c>
      <c r="E48" s="68">
        <f>IFERROR(VLOOKUP(CONCATENATE($I$30,$B48,$C48),'zRate cards (full)'!$E$3:$Z$112,$E$30+1,FALSE),0)</f>
        <v>0</v>
      </c>
      <c r="F48" s="161">
        <v>600</v>
      </c>
      <c r="G48" s="116"/>
      <c r="H48" s="97" t="str">
        <f t="shared" si="2"/>
        <v>select model</v>
      </c>
      <c r="I48" s="100">
        <f t="shared" si="3"/>
        <v>0</v>
      </c>
    </row>
    <row r="49" spans="2:9" ht="15.5" thickTop="1" thickBot="1" x14ac:dyDescent="0.4">
      <c r="B49" s="59" t="s">
        <v>12</v>
      </c>
      <c r="C49" s="10">
        <v>8</v>
      </c>
      <c r="D49" s="4">
        <v>54</v>
      </c>
      <c r="E49" s="68">
        <f>IFERROR(VLOOKUP(CONCATENATE($I$30,$B49,$C49),'zRate cards (full)'!$E$3:$Z$112,$E$30+1,FALSE),0)</f>
        <v>0</v>
      </c>
      <c r="F49" s="162">
        <v>600</v>
      </c>
      <c r="G49" s="116"/>
      <c r="H49" s="97" t="str">
        <f t="shared" si="2"/>
        <v>select model</v>
      </c>
      <c r="I49" s="100">
        <f t="shared" si="3"/>
        <v>0</v>
      </c>
    </row>
    <row r="50" spans="2:9" ht="15.5" thickTop="1" thickBot="1" x14ac:dyDescent="0.4">
      <c r="B50" s="59" t="s">
        <v>12</v>
      </c>
      <c r="C50" s="10">
        <v>9</v>
      </c>
      <c r="D50" s="4">
        <v>60</v>
      </c>
      <c r="E50" s="68">
        <f>IFERROR(VLOOKUP(CONCATENATE($I$30,$B50,$C50),'zRate cards (full)'!$E$3:$Z$112,$E$30+1,FALSE),0)</f>
        <v>0</v>
      </c>
      <c r="F50" s="161">
        <v>600</v>
      </c>
      <c r="G50" s="116"/>
      <c r="H50" s="97" t="str">
        <f t="shared" si="2"/>
        <v>select model</v>
      </c>
      <c r="I50" s="100">
        <f t="shared" si="3"/>
        <v>0</v>
      </c>
    </row>
    <row r="51" spans="2:9" ht="15.5" thickTop="1" thickBot="1" x14ac:dyDescent="0.4">
      <c r="B51" s="59" t="s">
        <v>12</v>
      </c>
      <c r="C51" s="10">
        <v>10</v>
      </c>
      <c r="D51" s="4">
        <v>66</v>
      </c>
      <c r="E51" s="68">
        <f>IFERROR(VLOOKUP(CONCATENATE($I$30,$B51,$C51),'zRate cards (full)'!$E$3:$Z$112,$E$30+1,FALSE),0)</f>
        <v>0</v>
      </c>
      <c r="F51" s="162">
        <v>800</v>
      </c>
      <c r="G51" s="116"/>
      <c r="H51" s="97" t="str">
        <f t="shared" si="2"/>
        <v>select model</v>
      </c>
      <c r="I51" s="100">
        <f t="shared" si="3"/>
        <v>0</v>
      </c>
    </row>
    <row r="52" spans="2:9" ht="15.5" thickTop="1" thickBot="1" x14ac:dyDescent="0.4">
      <c r="B52" s="59" t="s">
        <v>12</v>
      </c>
      <c r="C52" s="10">
        <v>11</v>
      </c>
      <c r="D52" s="4">
        <v>72</v>
      </c>
      <c r="E52" s="68">
        <f>IFERROR(VLOOKUP(CONCATENATE($I$30,$B52,$C52),'zRate cards (full)'!$E$3:$Z$112,$E$30+1,FALSE),0)</f>
        <v>0</v>
      </c>
      <c r="F52" s="161">
        <v>800</v>
      </c>
      <c r="G52" s="116"/>
      <c r="H52" s="97" t="str">
        <f t="shared" si="2"/>
        <v>select model</v>
      </c>
      <c r="I52" s="100">
        <f t="shared" si="3"/>
        <v>0</v>
      </c>
    </row>
    <row r="53" spans="2:9" ht="15.5" thickTop="1" thickBot="1" x14ac:dyDescent="0.4">
      <c r="B53" s="59" t="s">
        <v>12</v>
      </c>
      <c r="C53" s="10">
        <v>12</v>
      </c>
      <c r="D53" s="4">
        <v>78</v>
      </c>
      <c r="E53" s="68">
        <f>IFERROR(VLOOKUP(CONCATENATE($I$30,$B53,$C53),'zRate cards (full)'!$E$3:$Z$112,$E$30+1,FALSE),0)</f>
        <v>0</v>
      </c>
      <c r="F53" s="162">
        <v>800</v>
      </c>
      <c r="G53" s="116"/>
      <c r="H53" s="97" t="str">
        <f t="shared" si="2"/>
        <v>select model</v>
      </c>
      <c r="I53" s="100">
        <f t="shared" si="3"/>
        <v>0</v>
      </c>
    </row>
    <row r="54" spans="2:9" ht="15.5" thickTop="1" thickBot="1" x14ac:dyDescent="0.4">
      <c r="B54" s="59" t="s">
        <v>12</v>
      </c>
      <c r="C54" s="10">
        <v>13</v>
      </c>
      <c r="D54" s="4">
        <v>84</v>
      </c>
      <c r="E54" s="68">
        <f>IFERROR(VLOOKUP(CONCATENATE($I$30,$B54,$C54),'zRate cards (full)'!$E$3:$Z$112,$E$30+1,FALSE),0)</f>
        <v>0</v>
      </c>
      <c r="F54" s="161">
        <v>1200</v>
      </c>
      <c r="G54" s="116"/>
      <c r="H54" s="97" t="str">
        <f t="shared" si="2"/>
        <v>select model</v>
      </c>
      <c r="I54" s="100">
        <f t="shared" si="3"/>
        <v>0</v>
      </c>
    </row>
    <row r="55" spans="2:9" ht="15.5" thickTop="1" thickBot="1" x14ac:dyDescent="0.4">
      <c r="B55" s="60" t="s">
        <v>12</v>
      </c>
      <c r="C55" s="61">
        <v>14</v>
      </c>
      <c r="D55" s="62">
        <v>90</v>
      </c>
      <c r="E55" s="68">
        <f>IFERROR(VLOOKUP(CONCATENATE($I$30,$B55,$C55),'zRate cards (full)'!$E$3:$Z$112,$E$30+1,FALSE),0)</f>
        <v>0</v>
      </c>
      <c r="F55" s="162">
        <v>1200</v>
      </c>
      <c r="G55" s="118"/>
      <c r="H55" s="94" t="str">
        <f t="shared" si="2"/>
        <v>select model</v>
      </c>
      <c r="I55" s="101">
        <f t="shared" si="3"/>
        <v>0</v>
      </c>
    </row>
    <row r="56" spans="2:9" ht="15" thickTop="1" x14ac:dyDescent="0.35"/>
  </sheetData>
  <sheetProtection algorithmName="SHA-512" hashValue="jxgsQc7GJTIk5nTWQVLjxuRBiLa8Bddxx9h/42rj5rD6mH7rS6TWYcVyZLRZunUbmfLuKdh3yLavnh03lcyEDA==" saltValue="fZmbXaBQLujRKyVQxH0sRA==" spinCount="100000" sheet="1" formatColumns="0" formatRows="0"/>
  <dataConsolidate/>
  <mergeCells count="2">
    <mergeCell ref="G3:I3"/>
    <mergeCell ref="G31:I31"/>
  </mergeCells>
  <conditionalFormatting sqref="A1:XFD1048576">
    <cfRule type="containsText" dxfId="55" priority="1" operator="containsText" text="select model">
      <formula>NOT(ISERROR(SEARCH("select model",A1)))</formula>
    </cfRule>
    <cfRule type="containsText" dxfId="54" priority="2" operator="containsText" text="Select Province in 'General information">
      <formula>NOT(ISERROR(SEARCH("Select Province in 'General information",A1)))</formula>
    </cfRule>
  </conditionalFormatting>
  <dataValidations count="2">
    <dataValidation type="whole" allowBlank="1" showInputMessage="1" showErrorMessage="1" sqref="G34:G55" xr:uid="{00000000-0002-0000-0100-000000000000}">
      <formula1>0</formula1>
      <formula2>F34</formula2>
    </dataValidation>
    <dataValidation type="whole" allowBlank="1" showInputMessage="1" showErrorMessage="1" error="Discount must be between $0 and the maximum markup." sqref="G6:G27" xr:uid="{00000000-0002-0000-0100-000001000000}">
      <formula1>0</formula1>
      <formula2>F6</formula2>
    </dataValidation>
  </dataValidations>
  <pageMargins left="0.7" right="0.7" top="0.75" bottom="0.75" header="0.3" footer="0.3"/>
  <pageSetup scale="69" orientation="portrait" r:id="rId1"/>
  <headerFooter>
    <oddFooter>&amp;LHYU-PPM-Pricing tool-0220-R1-E&amp;RRate cards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from the list." xr:uid="{00000000-0002-0000-0100-000002000000}">
          <x14:formula1>
            <xm:f>'zModels &amp; Rate classes'!$A$3:$A$20</xm:f>
          </x14:formula1>
          <xm:sqref>C31</xm:sqref>
        </x14:dataValidation>
        <x14:dataValidation type="list" allowBlank="1" showInputMessage="1" showErrorMessage="1" error="Please select from the list." xr:uid="{ECDF615C-CD1B-4015-A6CC-9C9A2579F13A}">
          <x14:formula1>
            <xm:f>'zModels &amp; Rate classes'!$A$4:$A$23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Z37"/>
  <sheetViews>
    <sheetView showGridLines="0" tabSelected="1" zoomScale="85" zoomScaleNormal="85" workbookViewId="0">
      <selection activeCell="C3" sqref="C3"/>
    </sheetView>
  </sheetViews>
  <sheetFormatPr defaultColWidth="9.1796875" defaultRowHeight="14.5" x14ac:dyDescent="0.35"/>
  <cols>
    <col min="1" max="1" width="9.1796875" style="24"/>
    <col min="2" max="2" width="13.7265625" style="24" bestFit="1" customWidth="1"/>
    <col min="3" max="3" width="42.453125" style="24" bestFit="1" customWidth="1"/>
    <col min="4" max="4" width="30.81640625" style="30" bestFit="1" customWidth="1"/>
    <col min="5" max="5" width="13.1796875" style="31" bestFit="1" customWidth="1"/>
    <col min="6" max="6" width="14.54296875" style="24" bestFit="1" customWidth="1"/>
    <col min="7" max="7" width="13.1796875" style="147" bestFit="1" customWidth="1"/>
    <col min="8" max="8" width="2.7265625" style="31" customWidth="1"/>
    <col min="9" max="9" width="11.7265625" style="24" bestFit="1" customWidth="1"/>
    <col min="10" max="10" width="15.1796875" style="24" bestFit="1" customWidth="1"/>
    <col min="11" max="11" width="2.7265625" style="31" customWidth="1"/>
    <col min="12" max="12" width="13.453125" style="51" bestFit="1" customWidth="1"/>
    <col min="13" max="26" width="8.26953125" style="29" customWidth="1"/>
    <col min="27" max="16384" width="9.1796875" style="24"/>
  </cols>
  <sheetData>
    <row r="2" spans="2:26" ht="15" thickBot="1" x14ac:dyDescent="0.4"/>
    <row r="3" spans="2:26" ht="15.5" thickTop="1" thickBot="1" x14ac:dyDescent="0.4">
      <c r="B3" s="70" t="s">
        <v>15</v>
      </c>
      <c r="C3" s="119"/>
    </row>
    <row r="4" spans="2:26" ht="15.5" thickTop="1" thickBot="1" x14ac:dyDescent="0.4">
      <c r="B4" s="70" t="s">
        <v>24</v>
      </c>
      <c r="C4" s="125" t="str">
        <f>IF('General information'!C4=0,"enter WLR in 'General information'",0.7*'General information'!C4)</f>
        <v>enter WLR in 'General information'</v>
      </c>
    </row>
    <row r="5" spans="2:26" ht="15.5" thickTop="1" thickBot="1" x14ac:dyDescent="0.4"/>
    <row r="6" spans="2:26" ht="15" thickBot="1" x14ac:dyDescent="0.4">
      <c r="M6" s="178" t="s">
        <v>25</v>
      </c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80"/>
    </row>
    <row r="7" spans="2:26" ht="29.5" thickBot="1" x14ac:dyDescent="0.4">
      <c r="B7" s="73" t="s">
        <v>16</v>
      </c>
      <c r="C7" s="74" t="s">
        <v>26</v>
      </c>
      <c r="D7" s="75" t="s">
        <v>27</v>
      </c>
      <c r="E7" s="76" t="s">
        <v>28</v>
      </c>
      <c r="F7" s="77" t="s">
        <v>29</v>
      </c>
      <c r="G7" s="148" t="s">
        <v>30</v>
      </c>
      <c r="I7" s="77" t="s">
        <v>31</v>
      </c>
      <c r="J7" s="77" t="s">
        <v>32</v>
      </c>
      <c r="L7" s="78" t="s">
        <v>33</v>
      </c>
      <c r="M7" s="79" t="s">
        <v>34</v>
      </c>
      <c r="N7" s="79" t="s">
        <v>35</v>
      </c>
      <c r="O7" s="79" t="s">
        <v>36</v>
      </c>
      <c r="P7" s="79" t="s">
        <v>37</v>
      </c>
      <c r="Q7" s="79" t="s">
        <v>38</v>
      </c>
      <c r="R7" s="79" t="s">
        <v>39</v>
      </c>
      <c r="S7" s="79" t="s">
        <v>40</v>
      </c>
      <c r="T7" s="79" t="s">
        <v>41</v>
      </c>
      <c r="U7" s="79" t="s">
        <v>42</v>
      </c>
      <c r="V7" s="79" t="s">
        <v>43</v>
      </c>
      <c r="W7" s="79" t="s">
        <v>44</v>
      </c>
      <c r="X7" s="79" t="s">
        <v>45</v>
      </c>
      <c r="Y7" s="79" t="s">
        <v>46</v>
      </c>
      <c r="Z7" s="79" t="s">
        <v>47</v>
      </c>
    </row>
    <row r="8" spans="2:26" ht="15" thickBot="1" x14ac:dyDescent="0.4">
      <c r="B8" s="186" t="s">
        <v>11</v>
      </c>
      <c r="C8" s="144" t="s">
        <v>48</v>
      </c>
      <c r="D8" s="145" t="str">
        <f>IFERROR(VLOOKUP($C$3,'zParts &amp; Labour (full)'!$A$1:$DE$69,MATCH($C8,'zParts &amp; Labour (full)'!$1:$1,0)+1,FALSE),"select model")</f>
        <v>select model</v>
      </c>
      <c r="E8" s="150" t="str">
        <f>IFERROR(VLOOKUP($C$3,'zParts &amp; Labour (full)'!$A$1:$DE$69,MATCH($C8,'zParts &amp; Labour (full)'!$1:$1,0),FALSE),"select model")</f>
        <v>select model</v>
      </c>
      <c r="F8" s="25" t="str">
        <f>IFERROR(VLOOKUP($C$3,'zParts &amp; Labour (full)'!$A$1:$DE$69,MATCH($C8,'zParts &amp; Labour (full)'!$1:$1,0)+2,FALSE),"select model")</f>
        <v>select model</v>
      </c>
      <c r="G8" s="149" t="str">
        <f>IFERROR(VLOOKUP($C$3,'zParts &amp; Labour (full)'!$A$1:$DE$69,MATCH($C8,'zParts &amp; Labour (full)'!$1:$1,0)+3,FALSE),"select model")</f>
        <v>select model</v>
      </c>
      <c r="I8" s="25" t="str">
        <f>IFERROR(ROUND($C$4*E8,2),"enter WLR")</f>
        <v>enter WLR</v>
      </c>
      <c r="J8" s="45">
        <f>IFERROR(F8*G8*1.3,0)</f>
        <v>0</v>
      </c>
      <c r="L8" s="120">
        <f>IFERROR(I8+J8,0)</f>
        <v>0</v>
      </c>
      <c r="M8" s="72">
        <v>1</v>
      </c>
      <c r="N8" s="32"/>
      <c r="O8" s="72">
        <v>1</v>
      </c>
      <c r="P8" s="32"/>
      <c r="Q8" s="72">
        <v>1</v>
      </c>
      <c r="R8" s="32"/>
      <c r="S8" s="32">
        <v>1</v>
      </c>
      <c r="T8" s="32"/>
      <c r="U8" s="32">
        <v>1</v>
      </c>
      <c r="V8" s="32"/>
      <c r="W8" s="32">
        <v>1</v>
      </c>
      <c r="X8" s="32"/>
      <c r="Y8" s="32">
        <v>1</v>
      </c>
      <c r="Z8" s="33"/>
    </row>
    <row r="9" spans="2:26" ht="15" thickBot="1" x14ac:dyDescent="0.4">
      <c r="B9" s="187"/>
      <c r="C9" s="146" t="s">
        <v>49</v>
      </c>
      <c r="D9" s="145" t="str">
        <f>IFERROR(VLOOKUP($C$3,'zParts &amp; Labour (full)'!$A$1:$DE$69,MATCH($C9,'zParts &amp; Labour (full)'!$1:$1,0)+1,FALSE),"select model")</f>
        <v>select model</v>
      </c>
      <c r="E9" s="150" t="str">
        <f>IFERROR(VLOOKUP($C$3,'zParts &amp; Labour (full)'!$A$1:$DE$69,MATCH($C9,'zParts &amp; Labour (full)'!$1:$1,0),FALSE),"select model")</f>
        <v>select model</v>
      </c>
      <c r="F9" s="25" t="str">
        <f>IFERROR(VLOOKUP($C$3,'zParts &amp; Labour (full)'!$A$1:$DE$69,MATCH($C9,'zParts &amp; Labour (full)'!$1:$1,0)+2,FALSE),"select model")</f>
        <v>select model</v>
      </c>
      <c r="G9" s="149" t="str">
        <f>IFERROR(VLOOKUP($C$3,'zParts &amp; Labour (full)'!$A$1:$DE$69,MATCH($C9,'zParts &amp; Labour (full)'!$1:$1,0)+3,FALSE),"select model")</f>
        <v>select model</v>
      </c>
      <c r="I9" s="26" t="str">
        <f t="shared" ref="I9:I31" si="0">IFERROR(ROUND($C$4*E9,2),"enter WLR")</f>
        <v>enter WLR</v>
      </c>
      <c r="J9" s="41">
        <f t="shared" ref="J9:J31" si="1">IFERROR(F9*G9*1.3,0)</f>
        <v>0</v>
      </c>
      <c r="L9" s="121">
        <f t="shared" ref="L9:L31" si="2">IFERROR(I9+J9,0)</f>
        <v>0</v>
      </c>
      <c r="M9" s="34"/>
      <c r="N9" s="34">
        <v>1</v>
      </c>
      <c r="O9" s="34"/>
      <c r="P9" s="34"/>
      <c r="Q9" s="34"/>
      <c r="R9" s="34">
        <v>1</v>
      </c>
      <c r="S9" s="34"/>
      <c r="T9" s="34"/>
      <c r="U9" s="34"/>
      <c r="V9" s="34">
        <v>1</v>
      </c>
      <c r="W9" s="34"/>
      <c r="X9" s="34"/>
      <c r="Y9" s="34"/>
      <c r="Z9" s="35">
        <v>1</v>
      </c>
    </row>
    <row r="10" spans="2:26" ht="15" thickBot="1" x14ac:dyDescent="0.4">
      <c r="B10" s="187"/>
      <c r="C10" s="146" t="s">
        <v>50</v>
      </c>
      <c r="D10" s="145" t="str">
        <f>IFERROR(VLOOKUP($C$3,'zParts &amp; Labour (full)'!$A$1:$DE$69,MATCH($C10,'zParts &amp; Labour (full)'!$1:$1,0)+1,FALSE),"select model")</f>
        <v>select model</v>
      </c>
      <c r="E10" s="150" t="str">
        <f>IFERROR(VLOOKUP($C$3,'zParts &amp; Labour (full)'!$A$1:$DE$69,MATCH($C10,'zParts &amp; Labour (full)'!$1:$1,0),FALSE),"select model")</f>
        <v>select model</v>
      </c>
      <c r="F10" s="25" t="str">
        <f>IFERROR(VLOOKUP($C$3,'zParts &amp; Labour (full)'!$A$1:$DE$69,MATCH($C10,'zParts &amp; Labour (full)'!$1:$1,0)+2,FALSE),"select model")</f>
        <v>select model</v>
      </c>
      <c r="G10" s="149" t="str">
        <f>IFERROR(VLOOKUP($C$3,'zParts &amp; Labour (full)'!$A$1:$DE$69,MATCH($C10,'zParts &amp; Labour (full)'!$1:$1,0)+3,FALSE),"select model")</f>
        <v>select model</v>
      </c>
      <c r="I10" s="26" t="str">
        <f t="shared" si="0"/>
        <v>enter WLR</v>
      </c>
      <c r="J10" s="41">
        <f t="shared" si="1"/>
        <v>0</v>
      </c>
      <c r="L10" s="121">
        <f t="shared" si="2"/>
        <v>0</v>
      </c>
      <c r="M10" s="34"/>
      <c r="N10" s="34"/>
      <c r="O10" s="34"/>
      <c r="P10" s="34">
        <v>1</v>
      </c>
      <c r="Q10" s="34"/>
      <c r="R10" s="34"/>
      <c r="S10" s="34"/>
      <c r="T10" s="34">
        <v>1</v>
      </c>
      <c r="U10" s="34"/>
      <c r="V10" s="34"/>
      <c r="W10" s="34"/>
      <c r="X10" s="34">
        <v>1</v>
      </c>
      <c r="Y10" s="34"/>
      <c r="Z10" s="35"/>
    </row>
    <row r="11" spans="2:26" ht="15" thickBot="1" x14ac:dyDescent="0.4">
      <c r="B11" s="187"/>
      <c r="C11" s="146" t="s">
        <v>51</v>
      </c>
      <c r="D11" s="145" t="str">
        <f>IFERROR(VLOOKUP($C$3,'zParts &amp; Labour (full)'!$A$1:$DE$69,MATCH($C11,'zParts &amp; Labour (full)'!$1:$1,0)+1,FALSE),"select model")</f>
        <v>select model</v>
      </c>
      <c r="E11" s="150" t="str">
        <f>IFERROR(VLOOKUP($C$3,'zParts &amp; Labour (full)'!$A$1:$DE$69,MATCH($C11,'zParts &amp; Labour (full)'!$1:$1,0),FALSE),"select model")</f>
        <v>select model</v>
      </c>
      <c r="F11" s="25" t="str">
        <f>IFERROR(VLOOKUP($C$3,'zParts &amp; Labour (full)'!$A$1:$DE$69,MATCH($C11,'zParts &amp; Labour (full)'!$1:$1,0)+2,FALSE),"select model")</f>
        <v>select model</v>
      </c>
      <c r="G11" s="149" t="str">
        <f>IFERROR(VLOOKUP($C$3,'zParts &amp; Labour (full)'!$A$1:$DE$69,MATCH($C11,'zParts &amp; Labour (full)'!$1:$1,0)+3,FALSE),"select model")</f>
        <v>select model</v>
      </c>
      <c r="I11" s="26" t="str">
        <f t="shared" si="0"/>
        <v>enter WLR</v>
      </c>
      <c r="J11" s="41">
        <f t="shared" si="1"/>
        <v>0</v>
      </c>
      <c r="L11" s="121">
        <f t="shared" si="2"/>
        <v>0</v>
      </c>
      <c r="M11" s="34">
        <f>IF($L11=0,0,1)</f>
        <v>0</v>
      </c>
      <c r="N11" s="34">
        <f t="shared" ref="M11:Z12" si="3">IF($L11=0,0,1)</f>
        <v>0</v>
      </c>
      <c r="O11" s="34">
        <f t="shared" si="3"/>
        <v>0</v>
      </c>
      <c r="P11" s="34">
        <f t="shared" si="3"/>
        <v>0</v>
      </c>
      <c r="Q11" s="34">
        <f t="shared" si="3"/>
        <v>0</v>
      </c>
      <c r="R11" s="34">
        <f t="shared" si="3"/>
        <v>0</v>
      </c>
      <c r="S11" s="34">
        <f t="shared" si="3"/>
        <v>0</v>
      </c>
      <c r="T11" s="34">
        <f t="shared" si="3"/>
        <v>0</v>
      </c>
      <c r="U11" s="34">
        <f t="shared" si="3"/>
        <v>0</v>
      </c>
      <c r="V11" s="34">
        <f t="shared" si="3"/>
        <v>0</v>
      </c>
      <c r="W11" s="34">
        <f t="shared" si="3"/>
        <v>0</v>
      </c>
      <c r="X11" s="34">
        <f t="shared" si="3"/>
        <v>0</v>
      </c>
      <c r="Y11" s="34">
        <f t="shared" si="3"/>
        <v>0</v>
      </c>
      <c r="Z11" s="35">
        <f t="shared" si="3"/>
        <v>0</v>
      </c>
    </row>
    <row r="12" spans="2:26" ht="15" thickBot="1" x14ac:dyDescent="0.4">
      <c r="B12" s="187"/>
      <c r="C12" s="146" t="s">
        <v>52</v>
      </c>
      <c r="D12" s="145" t="str">
        <f>IFERROR(VLOOKUP($C$3,'zParts &amp; Labour (full)'!$A$1:$DE$69,MATCH($C12,'zParts &amp; Labour (full)'!$1:$1,0)+1,FALSE),"select model")</f>
        <v>select model</v>
      </c>
      <c r="E12" s="150" t="str">
        <f>IFERROR(VLOOKUP($C$3,'zParts &amp; Labour (full)'!$A$1:$DE$69,MATCH($C12,'zParts &amp; Labour (full)'!$1:$1,0),FALSE),"select model")</f>
        <v>select model</v>
      </c>
      <c r="F12" s="25" t="str">
        <f>IFERROR(VLOOKUP($C$3,'zParts &amp; Labour (full)'!$A$1:$DE$69,MATCH($C12,'zParts &amp; Labour (full)'!$1:$1,0)+2,FALSE),"select model")</f>
        <v>select model</v>
      </c>
      <c r="G12" s="149" t="str">
        <f>IFERROR(VLOOKUP($C$3,'zParts &amp; Labour (full)'!$A$1:$DE$69,MATCH($C12,'zParts &amp; Labour (full)'!$1:$1,0)+3,FALSE),"select model")</f>
        <v>select model</v>
      </c>
      <c r="I12" s="26" t="str">
        <f t="shared" si="0"/>
        <v>enter WLR</v>
      </c>
      <c r="J12" s="41">
        <f t="shared" si="1"/>
        <v>0</v>
      </c>
      <c r="L12" s="121">
        <f t="shared" si="2"/>
        <v>0</v>
      </c>
      <c r="M12" s="34">
        <f t="shared" si="3"/>
        <v>0</v>
      </c>
      <c r="N12" s="34">
        <f t="shared" si="3"/>
        <v>0</v>
      </c>
      <c r="O12" s="34">
        <f t="shared" si="3"/>
        <v>0</v>
      </c>
      <c r="P12" s="34">
        <f t="shared" si="3"/>
        <v>0</v>
      </c>
      <c r="Q12" s="34">
        <f t="shared" si="3"/>
        <v>0</v>
      </c>
      <c r="R12" s="34">
        <f t="shared" si="3"/>
        <v>0</v>
      </c>
      <c r="S12" s="34">
        <f t="shared" si="3"/>
        <v>0</v>
      </c>
      <c r="T12" s="34">
        <f t="shared" si="3"/>
        <v>0</v>
      </c>
      <c r="U12" s="34">
        <f t="shared" si="3"/>
        <v>0</v>
      </c>
      <c r="V12" s="34">
        <f t="shared" si="3"/>
        <v>0</v>
      </c>
      <c r="W12" s="34">
        <f>IF($L12=0,0,1)</f>
        <v>0</v>
      </c>
      <c r="X12" s="34">
        <f t="shared" si="3"/>
        <v>0</v>
      </c>
      <c r="Y12" s="34">
        <f t="shared" si="3"/>
        <v>0</v>
      </c>
      <c r="Z12" s="35">
        <f t="shared" si="3"/>
        <v>0</v>
      </c>
    </row>
    <row r="13" spans="2:26" ht="15" thickBot="1" x14ac:dyDescent="0.4">
      <c r="B13" s="187"/>
      <c r="C13" s="146" t="s">
        <v>53</v>
      </c>
      <c r="D13" s="145" t="str">
        <f>IFERROR(VLOOKUP($C$3,'zParts &amp; Labour (full)'!$A$1:$DE$69,MATCH($C13,'zParts &amp; Labour (full)'!$1:$1,0)+1,FALSE),"select model")</f>
        <v>select model</v>
      </c>
      <c r="E13" s="150" t="str">
        <f>IFERROR(VLOOKUP($C$3,'zParts &amp; Labour (full)'!$A$1:$DE$69,MATCH($C13,'zParts &amp; Labour (full)'!$1:$1,0),FALSE),"select model")</f>
        <v>select model</v>
      </c>
      <c r="F13" s="25" t="str">
        <f>IFERROR(VLOOKUP($C$3,'zParts &amp; Labour (full)'!$A$1:$DE$69,MATCH($C13,'zParts &amp; Labour (full)'!$1:$1,0)+2,FALSE),"select model")</f>
        <v>select model</v>
      </c>
      <c r="G13" s="149" t="str">
        <f>IFERROR(VLOOKUP($C$3,'zParts &amp; Labour (full)'!$A$1:$DE$69,MATCH($C13,'zParts &amp; Labour (full)'!$1:$1,0)+3,FALSE),"select model")</f>
        <v>select model</v>
      </c>
      <c r="I13" s="26" t="str">
        <f t="shared" si="0"/>
        <v>enter WLR</v>
      </c>
      <c r="J13" s="41">
        <f>IFERROR(F13*G13,0)</f>
        <v>0</v>
      </c>
      <c r="L13" s="121">
        <f t="shared" si="2"/>
        <v>0</v>
      </c>
      <c r="M13" s="34">
        <v>1</v>
      </c>
      <c r="N13" s="34">
        <v>1</v>
      </c>
      <c r="O13" s="34">
        <v>1</v>
      </c>
      <c r="P13" s="34">
        <v>1</v>
      </c>
      <c r="Q13" s="34">
        <v>1</v>
      </c>
      <c r="R13" s="34">
        <v>1</v>
      </c>
      <c r="S13" s="34">
        <v>1</v>
      </c>
      <c r="T13" s="34">
        <v>1</v>
      </c>
      <c r="U13" s="34">
        <v>1</v>
      </c>
      <c r="V13" s="34">
        <v>1</v>
      </c>
      <c r="W13" s="34">
        <v>1</v>
      </c>
      <c r="X13" s="34">
        <v>1</v>
      </c>
      <c r="Y13" s="34">
        <v>1</v>
      </c>
      <c r="Z13" s="35">
        <v>1</v>
      </c>
    </row>
    <row r="14" spans="2:26" ht="15" thickBot="1" x14ac:dyDescent="0.4">
      <c r="B14" s="187"/>
      <c r="C14" s="146" t="s">
        <v>54</v>
      </c>
      <c r="D14" s="145" t="str">
        <f>IFERROR(VLOOKUP($C$3,'zParts &amp; Labour (full)'!$A$1:$DE$69,MATCH($C14,'zParts &amp; Labour (full)'!$1:$1,0)+1,FALSE),"select model")</f>
        <v>select model</v>
      </c>
      <c r="E14" s="150" t="str">
        <f>IFERROR(VLOOKUP($C$3,'zParts &amp; Labour (full)'!$A$1:$DE$69,MATCH($C14,'zParts &amp; Labour (full)'!$1:$1,0),FALSE),"select model")</f>
        <v>select model</v>
      </c>
      <c r="F14" s="25" t="str">
        <f>IFERROR(VLOOKUP($C$3,'zParts &amp; Labour (full)'!$A$1:$DE$69,MATCH($C14,'zParts &amp; Labour (full)'!$1:$1,0)+2,FALSE),"select model")</f>
        <v>select model</v>
      </c>
      <c r="G14" s="149" t="str">
        <f>IFERROR(VLOOKUP($C$3,'zParts &amp; Labour (full)'!$A$1:$DE$69,MATCH($C14,'zParts &amp; Labour (full)'!$1:$1,0)+3,FALSE),"select model")</f>
        <v>select model</v>
      </c>
      <c r="I14" s="26" t="str">
        <f t="shared" si="0"/>
        <v>enter WLR</v>
      </c>
      <c r="J14" s="41">
        <f t="shared" si="1"/>
        <v>0</v>
      </c>
      <c r="L14" s="121">
        <f t="shared" si="2"/>
        <v>0</v>
      </c>
      <c r="M14" s="34">
        <f>IF(M$11=1,"",1)</f>
        <v>1</v>
      </c>
      <c r="N14" s="34">
        <v>1</v>
      </c>
      <c r="O14" s="34">
        <f>IF(O$11=1,"",1)</f>
        <v>1</v>
      </c>
      <c r="P14" s="34">
        <v>1</v>
      </c>
      <c r="Q14" s="34">
        <f>IF(Q$11=1,"",1)</f>
        <v>1</v>
      </c>
      <c r="R14" s="34">
        <v>1</v>
      </c>
      <c r="S14" s="34">
        <f>IF(S$11=1,"",1)</f>
        <v>1</v>
      </c>
      <c r="T14" s="34">
        <v>1</v>
      </c>
      <c r="U14" s="34">
        <f>IF(U$11=1,"",1)</f>
        <v>1</v>
      </c>
      <c r="V14" s="34">
        <v>1</v>
      </c>
      <c r="W14" s="34">
        <f>IF(W$11=1,"",1)</f>
        <v>1</v>
      </c>
      <c r="X14" s="34">
        <v>1</v>
      </c>
      <c r="Y14" s="34">
        <f>IF(Y$11=1,"",1)</f>
        <v>1</v>
      </c>
      <c r="Z14" s="35">
        <v>1</v>
      </c>
    </row>
    <row r="15" spans="2:26" ht="15" thickBot="1" x14ac:dyDescent="0.4">
      <c r="B15" s="187"/>
      <c r="C15" s="146" t="s">
        <v>55</v>
      </c>
      <c r="D15" s="145" t="str">
        <f>IFERROR(VLOOKUP($C$3,'zParts &amp; Labour (full)'!$A$1:$DE$69,MATCH($C15,'zParts &amp; Labour (full)'!$1:$1,0)+1,FALSE),"select model")</f>
        <v>select model</v>
      </c>
      <c r="E15" s="150" t="str">
        <f>IFERROR(VLOOKUP($C$3,'zParts &amp; Labour (full)'!$A$1:$DE$69,MATCH($C15,'zParts &amp; Labour (full)'!$1:$1,0),FALSE),"select model")</f>
        <v>select model</v>
      </c>
      <c r="F15" s="25" t="str">
        <f>IFERROR(VLOOKUP($C$3,'zParts &amp; Labour (full)'!$A$1:$DE$69,MATCH($C15,'zParts &amp; Labour (full)'!$1:$1,0)+2,FALSE),"select model")</f>
        <v>select model</v>
      </c>
      <c r="G15" s="149" t="str">
        <f>IFERROR(VLOOKUP($C$3,'zParts &amp; Labour (full)'!$A$1:$DE$69,MATCH($C15,'zParts &amp; Labour (full)'!$1:$1,0)+3,FALSE),"select model")</f>
        <v>select model</v>
      </c>
      <c r="I15" s="26" t="str">
        <f t="shared" si="0"/>
        <v>enter WLR</v>
      </c>
      <c r="J15" s="41">
        <f t="shared" si="1"/>
        <v>0</v>
      </c>
      <c r="L15" s="121">
        <f t="shared" si="2"/>
        <v>0</v>
      </c>
      <c r="M15" s="34"/>
      <c r="N15" s="34">
        <v>1</v>
      </c>
      <c r="O15" s="34"/>
      <c r="P15" s="34">
        <v>1</v>
      </c>
      <c r="Q15" s="34"/>
      <c r="R15" s="34">
        <v>1</v>
      </c>
      <c r="S15" s="34"/>
      <c r="T15" s="34">
        <v>1</v>
      </c>
      <c r="U15" s="34"/>
      <c r="V15" s="34">
        <v>1</v>
      </c>
      <c r="W15" s="34"/>
      <c r="X15" s="34">
        <v>1</v>
      </c>
      <c r="Y15" s="34"/>
      <c r="Z15" s="35">
        <v>1</v>
      </c>
    </row>
    <row r="16" spans="2:26" ht="15" thickBot="1" x14ac:dyDescent="0.4">
      <c r="B16" s="187"/>
      <c r="C16" s="146" t="s">
        <v>56</v>
      </c>
      <c r="D16" s="145" t="str">
        <f>IFERROR(VLOOKUP($C$3,'zParts &amp; Labour (full)'!$A$1:$DE$69,MATCH($C16,'zParts &amp; Labour (full)'!$1:$1,0)+1,FALSE),"select model")</f>
        <v>select model</v>
      </c>
      <c r="E16" s="150" t="str">
        <f>IFERROR(VLOOKUP($C$3,'zParts &amp; Labour (full)'!$A$1:$DE$69,MATCH($C16,'zParts &amp; Labour (full)'!$1:$1,0),FALSE),"select model")</f>
        <v>select model</v>
      </c>
      <c r="F16" s="25" t="str">
        <f>IFERROR(VLOOKUP($C$3,'zParts &amp; Labour (full)'!$A$1:$DE$69,MATCH($C16,'zParts &amp; Labour (full)'!$1:$1,0)+2,FALSE),"select model")</f>
        <v>select model</v>
      </c>
      <c r="G16" s="149" t="str">
        <f>IFERROR(VLOOKUP($C$3,'zParts &amp; Labour (full)'!$A$1:$DE$69,MATCH($C16,'zParts &amp; Labour (full)'!$1:$1,0)+3,FALSE),"select model")</f>
        <v>select model</v>
      </c>
      <c r="I16" s="26" t="str">
        <f t="shared" si="0"/>
        <v>enter WLR</v>
      </c>
      <c r="J16" s="41">
        <f t="shared" si="1"/>
        <v>0</v>
      </c>
      <c r="L16" s="121">
        <f t="shared" si="2"/>
        <v>0</v>
      </c>
      <c r="M16" s="34"/>
      <c r="N16" s="34">
        <f>IF($L16=0,0,1)</f>
        <v>0</v>
      </c>
      <c r="O16" s="34"/>
      <c r="P16" s="34">
        <f>IF($L16=0,0,1)</f>
        <v>0</v>
      </c>
      <c r="Q16" s="34"/>
      <c r="R16" s="34">
        <f t="shared" ref="R16" si="4">IF($L16=0,0,1)</f>
        <v>0</v>
      </c>
      <c r="S16" s="34"/>
      <c r="T16" s="34">
        <f t="shared" ref="T16:T17" si="5">IF($L16=0,0,1)</f>
        <v>0</v>
      </c>
      <c r="U16" s="34"/>
      <c r="V16" s="34">
        <f t="shared" ref="V16" si="6">IF($L16=0,0,1)</f>
        <v>0</v>
      </c>
      <c r="W16" s="34"/>
      <c r="X16" s="34">
        <f t="shared" ref="X16:X17" si="7">IF($L16=0,0,1)</f>
        <v>0</v>
      </c>
      <c r="Y16" s="34"/>
      <c r="Z16" s="35">
        <f t="shared" ref="Z16" si="8">IF($L16=0,0,1)</f>
        <v>0</v>
      </c>
    </row>
    <row r="17" spans="2:26" ht="15" thickBot="1" x14ac:dyDescent="0.4">
      <c r="B17" s="187"/>
      <c r="C17" s="146" t="s">
        <v>57</v>
      </c>
      <c r="D17" s="145" t="str">
        <f>IFERROR(VLOOKUP($C$3,'zParts &amp; Labour (full)'!$A$1:$DE$69,MATCH($C17,'zParts &amp; Labour (full)'!$1:$1,0)+1,FALSE),"select model")</f>
        <v>select model</v>
      </c>
      <c r="E17" s="150" t="str">
        <f>IFERROR(VLOOKUP($C$3,'zParts &amp; Labour (full)'!$A$1:$DE$69,MATCH($C17,'zParts &amp; Labour (full)'!$1:$1,0),FALSE),"select model")</f>
        <v>select model</v>
      </c>
      <c r="F17" s="25" t="str">
        <f>IFERROR(VLOOKUP($C$3,'zParts &amp; Labour (full)'!$A$1:$DE$69,MATCH($C17,'zParts &amp; Labour (full)'!$1:$1,0)+2,FALSE),"select model")</f>
        <v>select model</v>
      </c>
      <c r="G17" s="149" t="str">
        <f>IFERROR(VLOOKUP($C$3,'zParts &amp; Labour (full)'!$A$1:$DE$69,MATCH($C17,'zParts &amp; Labour (full)'!$1:$1,0)+3,FALSE),"select model")</f>
        <v>select model</v>
      </c>
      <c r="I17" s="26" t="str">
        <f t="shared" si="0"/>
        <v>enter WLR</v>
      </c>
      <c r="J17" s="41">
        <f t="shared" si="1"/>
        <v>0</v>
      </c>
      <c r="L17" s="121">
        <f t="shared" si="2"/>
        <v>0</v>
      </c>
      <c r="M17" s="34"/>
      <c r="N17" s="34"/>
      <c r="O17" s="34"/>
      <c r="P17" s="34">
        <f>IF($L17=0,0,1)</f>
        <v>0</v>
      </c>
      <c r="Q17" s="34"/>
      <c r="R17" s="34"/>
      <c r="S17" s="34"/>
      <c r="T17" s="34">
        <f t="shared" si="5"/>
        <v>0</v>
      </c>
      <c r="U17" s="34"/>
      <c r="V17" s="34"/>
      <c r="W17" s="34"/>
      <c r="X17" s="34">
        <f t="shared" si="7"/>
        <v>0</v>
      </c>
      <c r="Y17" s="34"/>
      <c r="Z17" s="35"/>
    </row>
    <row r="18" spans="2:26" ht="15" thickBot="1" x14ac:dyDescent="0.4">
      <c r="B18" s="187"/>
      <c r="C18" s="146" t="s">
        <v>58</v>
      </c>
      <c r="D18" s="145" t="str">
        <f>IFERROR(VLOOKUP($C$3,'zParts &amp; Labour (full)'!$A$1:$DE$69,MATCH($C18,'zParts &amp; Labour (full)'!$1:$1,0)+1,FALSE),"select model")</f>
        <v>select model</v>
      </c>
      <c r="E18" s="150" t="str">
        <f>IFERROR(VLOOKUP($C$3,'zParts &amp; Labour (full)'!$A$1:$DE$69,MATCH($C18,'zParts &amp; Labour (full)'!$1:$1,0),FALSE),"select model")</f>
        <v>select model</v>
      </c>
      <c r="F18" s="25" t="str">
        <f>IFERROR(VLOOKUP($C$3,'zParts &amp; Labour (full)'!$A$1:$DE$69,MATCH($C18,'zParts &amp; Labour (full)'!$1:$1,0)+2,FALSE),"select model")</f>
        <v>select model</v>
      </c>
      <c r="G18" s="149" t="str">
        <f>IFERROR(VLOOKUP($C$3,'zParts &amp; Labour (full)'!$A$1:$DE$69,MATCH($C18,'zParts &amp; Labour (full)'!$1:$1,0)+3,FALSE),"select model")</f>
        <v>select model</v>
      </c>
      <c r="I18" s="26" t="str">
        <f t="shared" si="0"/>
        <v>enter WLR</v>
      </c>
      <c r="J18" s="41">
        <f t="shared" si="1"/>
        <v>0</v>
      </c>
      <c r="L18" s="121">
        <f t="shared" si="2"/>
        <v>0</v>
      </c>
      <c r="M18" s="34"/>
      <c r="N18" s="34"/>
      <c r="O18" s="34"/>
      <c r="P18" s="34">
        <v>1</v>
      </c>
      <c r="Q18" s="34"/>
      <c r="R18" s="34"/>
      <c r="S18" s="34"/>
      <c r="T18" s="34">
        <v>1</v>
      </c>
      <c r="U18" s="34"/>
      <c r="V18" s="34"/>
      <c r="W18" s="34"/>
      <c r="X18" s="34">
        <v>1</v>
      </c>
      <c r="Y18" s="34"/>
      <c r="Z18" s="35"/>
    </row>
    <row r="19" spans="2:26" ht="29.5" thickBot="1" x14ac:dyDescent="0.4">
      <c r="B19" s="187"/>
      <c r="C19" s="42" t="s">
        <v>59</v>
      </c>
      <c r="D19" s="145" t="str">
        <f>IFERROR(VLOOKUP($C$3,'zParts &amp; Labour (full)'!$A$1:$DE$69,MATCH($C19,'zParts &amp; Labour (full)'!$1:$1,0)+1,FALSE),"select model")</f>
        <v>select model</v>
      </c>
      <c r="E19" s="150" t="str">
        <f>IFERROR(VLOOKUP($C$3,'zParts &amp; Labour (full)'!$A$1:$DE$69,MATCH($C19,'zParts &amp; Labour (full)'!$1:$1,0),FALSE),"select model")</f>
        <v>select model</v>
      </c>
      <c r="F19" s="25" t="str">
        <f>IFERROR(VLOOKUP($C$3,'zParts &amp; Labour (full)'!$A$1:$DE$69,MATCH($C19,'zParts &amp; Labour (full)'!$1:$1,0)+2,FALSE),"select model")</f>
        <v>select model</v>
      </c>
      <c r="G19" s="149" t="str">
        <f>IFERROR(VLOOKUP($C$3,'zParts &amp; Labour (full)'!$A$1:$DE$69,MATCH($C19,'zParts &amp; Labour (full)'!$1:$1,0)+3,FALSE),"select model")</f>
        <v>select model</v>
      </c>
      <c r="I19" s="26" t="str">
        <f t="shared" si="0"/>
        <v>enter WLR</v>
      </c>
      <c r="J19" s="41">
        <f t="shared" si="1"/>
        <v>0</v>
      </c>
      <c r="L19" s="121">
        <f t="shared" si="2"/>
        <v>0</v>
      </c>
      <c r="M19" s="34"/>
      <c r="N19" s="34"/>
      <c r="O19" s="34">
        <f>IF($L19=0,0,1)</f>
        <v>0</v>
      </c>
      <c r="P19" s="34"/>
      <c r="Q19" s="34"/>
      <c r="R19" s="34">
        <f>IF($L19=0,0,1)</f>
        <v>0</v>
      </c>
      <c r="S19" s="34"/>
      <c r="T19" s="34"/>
      <c r="U19" s="34">
        <f>IF($L19=0,0,1)</f>
        <v>0</v>
      </c>
      <c r="V19" s="34"/>
      <c r="W19" s="34"/>
      <c r="X19" s="34">
        <f>IF($L19=0,0,1)</f>
        <v>0</v>
      </c>
      <c r="Y19" s="34"/>
      <c r="Z19" s="35"/>
    </row>
    <row r="20" spans="2:26" ht="29.5" thickBot="1" x14ac:dyDescent="0.4">
      <c r="B20" s="188"/>
      <c r="C20" s="42" t="s">
        <v>60</v>
      </c>
      <c r="D20" s="145" t="str">
        <f>IFERROR(VLOOKUP($C$3,'zParts &amp; Labour (full)'!$A$1:$DE$69,MATCH($C20,'zParts &amp; Labour (full)'!$1:$1,0)+1,FALSE),"select model")</f>
        <v>select model</v>
      </c>
      <c r="E20" s="150" t="str">
        <f>IFERROR(VLOOKUP($C$3,'zParts &amp; Labour (full)'!$A$1:$DE$69,MATCH($C20,'zParts &amp; Labour (full)'!$1:$1,0),FALSE),"select model")</f>
        <v>select model</v>
      </c>
      <c r="F20" s="25" t="str">
        <f>IFERROR(VLOOKUP($C$3,'zParts &amp; Labour (full)'!$A$1:$DE$69,MATCH($C20,'zParts &amp; Labour (full)'!$1:$1,0)+2,FALSE),"select model")</f>
        <v>select model</v>
      </c>
      <c r="G20" s="149" t="str">
        <f>IFERROR(VLOOKUP($C$3,'zParts &amp; Labour (full)'!$A$1:$DE$69,MATCH($C20,'zParts &amp; Labour (full)'!$1:$1,0)+3,FALSE),"select model")</f>
        <v>select model</v>
      </c>
      <c r="I20" s="26" t="str">
        <f t="shared" ref="I20" si="9">IFERROR(ROUND($C$4*E20,2),"enter WLR")</f>
        <v>enter WLR</v>
      </c>
      <c r="J20" s="41">
        <f t="shared" ref="J20" si="10">IFERROR(F20*G20*1.3,0)</f>
        <v>0</v>
      </c>
      <c r="L20" s="121">
        <f t="shared" ref="L20" si="11">IFERROR(I20+J20,0)</f>
        <v>0</v>
      </c>
      <c r="M20" s="34"/>
      <c r="N20" s="34"/>
      <c r="O20" s="34"/>
      <c r="P20" s="34">
        <f>IF($L20=0,0,1)</f>
        <v>0</v>
      </c>
      <c r="Q20" s="34"/>
      <c r="R20" s="34"/>
      <c r="S20" s="34"/>
      <c r="T20" s="34">
        <f>IF($L20=0,0,1)</f>
        <v>0</v>
      </c>
      <c r="U20" s="34"/>
      <c r="V20" s="34"/>
      <c r="W20" s="34"/>
      <c r="X20" s="34">
        <f>IF($L20=0,0,1)</f>
        <v>0</v>
      </c>
      <c r="Y20" s="34"/>
      <c r="Z20" s="35"/>
    </row>
    <row r="21" spans="2:26" ht="29.5" thickBot="1" x14ac:dyDescent="0.4">
      <c r="B21" s="189"/>
      <c r="C21" s="46" t="s">
        <v>295</v>
      </c>
      <c r="D21" s="145" t="str">
        <f>IFERROR(VLOOKUP($C$3,'zParts &amp; Labour (full)'!$A$1:$DE$69,MATCH($C21,'zParts &amp; Labour (full)'!$1:$1,0)+1,FALSE),"select model")</f>
        <v>select model</v>
      </c>
      <c r="E21" s="150" t="str">
        <f>IFERROR(VLOOKUP($C$3,'zParts &amp; Labour (full)'!$A$1:$DE$69,MATCH($C21,'zParts &amp; Labour (full)'!$1:$1,0),FALSE),"select model")</f>
        <v>select model</v>
      </c>
      <c r="F21" s="25" t="str">
        <f>IFERROR(VLOOKUP($C$3,'zParts &amp; Labour (full)'!$A$1:$DE$69,MATCH($C21,'zParts &amp; Labour (full)'!$1:$1,0)+2,FALSE),"select model")</f>
        <v>select model</v>
      </c>
      <c r="G21" s="149" t="str">
        <f>IFERROR(VLOOKUP($C$3,'zParts &amp; Labour (full)'!$A$1:$DE$69,MATCH($C21,'zParts &amp; Labour (full)'!$1:$1,0)+3,FALSE),"select model")</f>
        <v>select model</v>
      </c>
      <c r="I21" s="27" t="str">
        <f t="shared" si="0"/>
        <v>enter WLR</v>
      </c>
      <c r="J21" s="47">
        <f t="shared" si="1"/>
        <v>0</v>
      </c>
      <c r="L21" s="122">
        <f>IFERROR(I21+J21,0)</f>
        <v>0</v>
      </c>
      <c r="M21" s="36"/>
      <c r="N21" s="36"/>
      <c r="O21" s="159"/>
      <c r="P21" s="158">
        <f>IF($L21=0,0,1)</f>
        <v>0</v>
      </c>
      <c r="Q21" s="158"/>
      <c r="R21" s="158"/>
      <c r="S21" s="158"/>
      <c r="T21" s="158">
        <f>IF($L21=0,0,1)</f>
        <v>0</v>
      </c>
      <c r="U21" s="158"/>
      <c r="V21" s="158"/>
      <c r="W21" s="158"/>
      <c r="X21" s="158">
        <f>IF($L21=0,0,1)</f>
        <v>0</v>
      </c>
      <c r="Y21" s="36"/>
      <c r="Z21" s="157"/>
    </row>
    <row r="22" spans="2:26" ht="15" thickBot="1" x14ac:dyDescent="0.4">
      <c r="B22" s="181" t="s">
        <v>12</v>
      </c>
      <c r="C22" s="43" t="s">
        <v>61</v>
      </c>
      <c r="D22" s="145" t="str">
        <f>IFERROR(VLOOKUP($C$3,'zParts &amp; Labour (full)'!$A$1:$DE$69,MATCH($C22,'zParts &amp; Labour (full)'!$1:$1,0)+1,FALSE),"select model")</f>
        <v>select model</v>
      </c>
      <c r="E22" s="150" t="str">
        <f>IFERROR(VLOOKUP($C$3,'zParts &amp; Labour (full)'!$A$1:$DE$69,MATCH($C22,'zParts &amp; Labour (full)'!$1:$1,0),FALSE),"select model")</f>
        <v>select model</v>
      </c>
      <c r="F22" s="25" t="str">
        <f>IFERROR(VLOOKUP($C$3,'zParts &amp; Labour (full)'!$A$1:$DE$69,MATCH($C22,'zParts &amp; Labour (full)'!$1:$1,0)+2,FALSE),"select model")</f>
        <v>select model</v>
      </c>
      <c r="G22" s="149" t="str">
        <f>IFERROR(VLOOKUP($C$3,'zParts &amp; Labour (full)'!$A$1:$DE$69,MATCH($C22,'zParts &amp; Labour (full)'!$1:$1,0)+3,FALSE),"select model")</f>
        <v>select model</v>
      </c>
      <c r="I22" s="28" t="str">
        <f t="shared" si="0"/>
        <v>enter WLR</v>
      </c>
      <c r="J22" s="44">
        <f t="shared" si="1"/>
        <v>0</v>
      </c>
      <c r="L22" s="123">
        <f t="shared" si="2"/>
        <v>0</v>
      </c>
      <c r="M22" s="38"/>
      <c r="N22" s="38"/>
      <c r="O22" s="38">
        <v>1</v>
      </c>
      <c r="P22" s="38"/>
      <c r="Q22" s="38"/>
      <c r="R22" s="38">
        <v>1</v>
      </c>
      <c r="S22" s="38"/>
      <c r="T22" s="38"/>
      <c r="U22" s="38">
        <v>1</v>
      </c>
      <c r="V22" s="38"/>
      <c r="W22" s="38"/>
      <c r="X22" s="38">
        <v>1</v>
      </c>
      <c r="Y22" s="38"/>
      <c r="Z22" s="39"/>
    </row>
    <row r="23" spans="2:26" ht="15" thickBot="1" x14ac:dyDescent="0.4">
      <c r="B23" s="182"/>
      <c r="C23" s="40" t="s">
        <v>62</v>
      </c>
      <c r="D23" s="145" t="str">
        <f>IFERROR(VLOOKUP($C$3,'zParts &amp; Labour (full)'!$A$1:$DE$69,MATCH($C23,'zParts &amp; Labour (full)'!$1:$1,0)+1,FALSE),"select model")</f>
        <v>select model</v>
      </c>
      <c r="E23" s="150" t="str">
        <f>IFERROR(VLOOKUP($C$3,'zParts &amp; Labour (full)'!$A$1:$DE$69,MATCH($C23,'zParts &amp; Labour (full)'!$1:$1,0),FALSE),"select model")</f>
        <v>select model</v>
      </c>
      <c r="F23" s="25" t="str">
        <f>IFERROR(VLOOKUP($C$3,'zParts &amp; Labour (full)'!$A$1:$DE$69,MATCH($C23,'zParts &amp; Labour (full)'!$1:$1,0)+2,FALSE),"select model")</f>
        <v>select model</v>
      </c>
      <c r="G23" s="149" t="str">
        <f>IFERROR(VLOOKUP($C$3,'zParts &amp; Labour (full)'!$A$1:$DE$69,MATCH($C23,'zParts &amp; Labour (full)'!$1:$1,0)+3,FALSE),"select model")</f>
        <v>select model</v>
      </c>
      <c r="I23" s="26" t="str">
        <f t="shared" si="0"/>
        <v>enter WLR</v>
      </c>
      <c r="J23" s="41">
        <f t="shared" si="1"/>
        <v>0</v>
      </c>
      <c r="L23" s="121">
        <f t="shared" si="2"/>
        <v>0</v>
      </c>
      <c r="M23" s="34"/>
      <c r="N23" s="34"/>
      <c r="O23" s="34">
        <v>1</v>
      </c>
      <c r="P23" s="34"/>
      <c r="Q23" s="34"/>
      <c r="R23" s="34">
        <v>1</v>
      </c>
      <c r="S23" s="34"/>
      <c r="T23" s="34"/>
      <c r="U23" s="34">
        <v>1</v>
      </c>
      <c r="V23" s="34"/>
      <c r="W23" s="34"/>
      <c r="X23" s="34">
        <v>1</v>
      </c>
      <c r="Y23" s="34"/>
      <c r="Z23" s="35"/>
    </row>
    <row r="24" spans="2:26" ht="29.5" thickBot="1" x14ac:dyDescent="0.4">
      <c r="B24" s="183"/>
      <c r="C24" s="42" t="s">
        <v>63</v>
      </c>
      <c r="D24" s="145" t="str">
        <f>IFERROR(VLOOKUP($C$3,'zParts &amp; Labour (full)'!$A$1:$DE$69,MATCH($C24,'zParts &amp; Labour (full)'!$1:$1,0)+1,FALSE),"select model")</f>
        <v>select model</v>
      </c>
      <c r="E24" s="150" t="str">
        <f>IFERROR(VLOOKUP($C$3,'zParts &amp; Labour (full)'!$A$1:$DE$69,MATCH($C24,'zParts &amp; Labour (full)'!$1:$1,0),FALSE),"select model")</f>
        <v>select model</v>
      </c>
      <c r="F24" s="25" t="str">
        <f>IFERROR(VLOOKUP($C$3,'zParts &amp; Labour (full)'!$A$1:$DE$69,MATCH($C24,'zParts &amp; Labour (full)'!$1:$1,0)+2,FALSE),"select model")</f>
        <v>select model</v>
      </c>
      <c r="G24" s="149" t="str">
        <f>IFERROR(VLOOKUP($C$3,'zParts &amp; Labour (full)'!$A$1:$DE$69,MATCH($C24,'zParts &amp; Labour (full)'!$1:$1,0)+3,FALSE),"select model")</f>
        <v>select model</v>
      </c>
      <c r="I24" s="26" t="str">
        <f t="shared" si="0"/>
        <v>enter WLR</v>
      </c>
      <c r="J24" s="41">
        <f t="shared" si="1"/>
        <v>0</v>
      </c>
      <c r="L24" s="121">
        <f t="shared" si="2"/>
        <v>0</v>
      </c>
      <c r="M24" s="34"/>
      <c r="N24" s="34"/>
      <c r="O24" s="34">
        <f>IF($L24=0,0,1)</f>
        <v>0</v>
      </c>
      <c r="P24" s="34"/>
      <c r="Q24" s="34"/>
      <c r="R24" s="34">
        <f t="shared" ref="R24" si="12">IF($L24=0,0,1)</f>
        <v>0</v>
      </c>
      <c r="S24" s="34"/>
      <c r="T24" s="34"/>
      <c r="U24" s="34">
        <f t="shared" ref="U24" si="13">IF($L24=0,0,1)</f>
        <v>0</v>
      </c>
      <c r="V24" s="34"/>
      <c r="W24" s="34"/>
      <c r="X24" s="34">
        <f t="shared" ref="X24" si="14">IF($L24=0,0,1)</f>
        <v>0</v>
      </c>
      <c r="Y24" s="34"/>
      <c r="Z24" s="35"/>
    </row>
    <row r="25" spans="2:26" ht="15" thickBot="1" x14ac:dyDescent="0.4">
      <c r="B25" s="183"/>
      <c r="C25" s="40" t="s">
        <v>64</v>
      </c>
      <c r="D25" s="145" t="str">
        <f>IFERROR(VLOOKUP($C$3,'zParts &amp; Labour (full)'!$A$1:$DE$69,MATCH($C25,'zParts &amp; Labour (full)'!$1:$1,0)+1,FALSE),"select model")</f>
        <v>select model</v>
      </c>
      <c r="E25" s="150" t="str">
        <f>IFERROR(VLOOKUP($C$3,'zParts &amp; Labour (full)'!$A$1:$DE$69,MATCH($C25,'zParts &amp; Labour (full)'!$1:$1,0),FALSE),"select model")</f>
        <v>select model</v>
      </c>
      <c r="F25" s="25" t="str">
        <f>IFERROR(VLOOKUP($C$3,'zParts &amp; Labour (full)'!$A$1:$DE$69,MATCH($C25,'zParts &amp; Labour (full)'!$1:$1,0)+2,FALSE),"select model")</f>
        <v>select model</v>
      </c>
      <c r="G25" s="149" t="str">
        <f>IFERROR(VLOOKUP($C$3,'zParts &amp; Labour (full)'!$A$1:$DE$69,MATCH($C25,'zParts &amp; Labour (full)'!$1:$1,0)+3,FALSE),"select model")</f>
        <v>select model</v>
      </c>
      <c r="I25" s="26" t="str">
        <f t="shared" si="0"/>
        <v>enter WLR</v>
      </c>
      <c r="J25" s="41">
        <f t="shared" si="1"/>
        <v>0</v>
      </c>
      <c r="L25" s="121">
        <f t="shared" si="2"/>
        <v>0</v>
      </c>
      <c r="M25" s="34"/>
      <c r="N25" s="34"/>
      <c r="O25" s="34"/>
      <c r="P25" s="34"/>
      <c r="Q25" s="34"/>
      <c r="R25" s="34">
        <v>1</v>
      </c>
      <c r="S25" s="34"/>
      <c r="T25" s="34"/>
      <c r="U25" s="34"/>
      <c r="V25" s="34"/>
      <c r="W25" s="34"/>
      <c r="X25" s="34">
        <v>1</v>
      </c>
      <c r="Y25" s="34"/>
      <c r="Z25" s="35"/>
    </row>
    <row r="26" spans="2:26" ht="15" thickBot="1" x14ac:dyDescent="0.4">
      <c r="B26" s="183"/>
      <c r="C26" s="40" t="s">
        <v>65</v>
      </c>
      <c r="D26" s="145" t="str">
        <f>IFERROR(VLOOKUP($C$3,'zParts &amp; Labour (full)'!$A$1:$DE$69,MATCH($C26,'zParts &amp; Labour (full)'!$1:$1,0)+1,FALSE),"select model")</f>
        <v>select model</v>
      </c>
      <c r="E26" s="150" t="str">
        <f>IFERROR(VLOOKUP($C$3,'zParts &amp; Labour (full)'!$A$1:$DE$69,MATCH($C26,'zParts &amp; Labour (full)'!$1:$1,0),FALSE),"select model")</f>
        <v>select model</v>
      </c>
      <c r="F26" s="25" t="str">
        <f>IFERROR(VLOOKUP($C$3,'zParts &amp; Labour (full)'!$A$1:$DE$69,MATCH($C26,'zParts &amp; Labour (full)'!$1:$1,0)+2,FALSE),"select model")</f>
        <v>select model</v>
      </c>
      <c r="G26" s="149" t="str">
        <f>IFERROR(VLOOKUP($C$3,'zParts &amp; Labour (full)'!$A$1:$DE$69,MATCH($C26,'zParts &amp; Labour (full)'!$1:$1,0)+3,FALSE),"select model")</f>
        <v>select model</v>
      </c>
      <c r="I26" s="26" t="str">
        <f t="shared" si="0"/>
        <v>enter WLR</v>
      </c>
      <c r="J26" s="41">
        <f t="shared" si="1"/>
        <v>0</v>
      </c>
      <c r="L26" s="121">
        <f t="shared" si="2"/>
        <v>0</v>
      </c>
      <c r="M26" s="34"/>
      <c r="N26" s="34"/>
      <c r="O26" s="34"/>
      <c r="P26" s="34"/>
      <c r="Q26" s="34"/>
      <c r="R26" s="34">
        <v>1</v>
      </c>
      <c r="S26" s="34"/>
      <c r="T26" s="34"/>
      <c r="U26" s="34"/>
      <c r="V26" s="34"/>
      <c r="W26" s="34"/>
      <c r="X26" s="34">
        <v>1</v>
      </c>
      <c r="Y26" s="34"/>
      <c r="Z26" s="35"/>
    </row>
    <row r="27" spans="2:26" ht="29.5" thickBot="1" x14ac:dyDescent="0.4">
      <c r="B27" s="183"/>
      <c r="C27" s="42" t="s">
        <v>66</v>
      </c>
      <c r="D27" s="145" t="str">
        <f>IFERROR(VLOOKUP($C$3,'zParts &amp; Labour (full)'!$A$1:$DE$69,MATCH($C27,'zParts &amp; Labour (full)'!$1:$1,0)+1,FALSE),"select model")</f>
        <v>select model</v>
      </c>
      <c r="E27" s="150" t="str">
        <f>IFERROR(VLOOKUP($C$3,'zParts &amp; Labour (full)'!$A$1:$DE$69,MATCH($C27,'zParts &amp; Labour (full)'!$1:$1,0),FALSE),"select model")</f>
        <v>select model</v>
      </c>
      <c r="F27" s="25" t="str">
        <f>IFERROR(VLOOKUP($C$3,'zParts &amp; Labour (full)'!$A$1:$DE$69,MATCH($C27,'zParts &amp; Labour (full)'!$1:$1,0)+2,FALSE),"select model")</f>
        <v>select model</v>
      </c>
      <c r="G27" s="149" t="str">
        <f>IFERROR(VLOOKUP($C$3,'zParts &amp; Labour (full)'!$A$1:$DE$69,MATCH($C27,'zParts &amp; Labour (full)'!$1:$1,0)+3,FALSE),"select model")</f>
        <v>select model</v>
      </c>
      <c r="I27" s="26" t="str">
        <f t="shared" ref="I27:I30" si="15">IFERROR(ROUND($C$4*E27,2),"enter WLR")</f>
        <v>enter WLR</v>
      </c>
      <c r="J27" s="41">
        <f t="shared" ref="J27:J30" si="16">IFERROR(F27*G27*1.3,0)</f>
        <v>0</v>
      </c>
      <c r="L27" s="121">
        <f t="shared" si="2"/>
        <v>0</v>
      </c>
      <c r="M27" s="34"/>
      <c r="N27" s="34"/>
      <c r="O27" s="34"/>
      <c r="P27" s="34"/>
      <c r="Q27" s="34"/>
      <c r="R27" s="34">
        <f>IF($L27=0,0,1)</f>
        <v>0</v>
      </c>
      <c r="S27" s="34"/>
      <c r="T27" s="34"/>
      <c r="U27" s="34"/>
      <c r="V27" s="34"/>
      <c r="W27" s="34"/>
      <c r="X27" s="34">
        <f>IF($L27=0,0,1)</f>
        <v>0</v>
      </c>
      <c r="Y27" s="34"/>
      <c r="Z27" s="35"/>
    </row>
    <row r="28" spans="2:26" ht="15" thickBot="1" x14ac:dyDescent="0.4">
      <c r="B28" s="183"/>
      <c r="C28" s="40" t="s">
        <v>67</v>
      </c>
      <c r="D28" s="145" t="str">
        <f>IFERROR(VLOOKUP($C$3,'zParts &amp; Labour (full)'!$A$1:$DE$69,MATCH($C28,'zParts &amp; Labour (full)'!$1:$1,0)+1,FALSE),"select model")</f>
        <v>select model</v>
      </c>
      <c r="E28" s="150" t="str">
        <f>IFERROR(VLOOKUP($C$3,'zParts &amp; Labour (full)'!$A$1:$DE$69,MATCH($C28,'zParts &amp; Labour (full)'!$1:$1,0),FALSE),"select model")</f>
        <v>select model</v>
      </c>
      <c r="F28" s="25" t="str">
        <f>IFERROR(VLOOKUP($C$3,'zParts &amp; Labour (full)'!$A$1:$DE$69,MATCH($C28,'zParts &amp; Labour (full)'!$1:$1,0)+2,FALSE),"select model")</f>
        <v>select model</v>
      </c>
      <c r="G28" s="149" t="str">
        <f>IFERROR(VLOOKUP($C$3,'zParts &amp; Labour (full)'!$A$1:$DE$69,MATCH($C28,'zParts &amp; Labour (full)'!$1:$1,0)+3,FALSE),"select model")</f>
        <v>select model</v>
      </c>
      <c r="I28" s="26" t="str">
        <f t="shared" si="15"/>
        <v>enter WLR</v>
      </c>
      <c r="J28" s="41">
        <f t="shared" si="16"/>
        <v>0</v>
      </c>
      <c r="L28" s="121">
        <f t="shared" si="2"/>
        <v>0</v>
      </c>
      <c r="M28" s="34"/>
      <c r="N28" s="34"/>
      <c r="O28" s="34"/>
      <c r="P28" s="34"/>
      <c r="Q28" s="34"/>
      <c r="R28" s="34">
        <v>1</v>
      </c>
      <c r="S28" s="34"/>
      <c r="T28" s="34"/>
      <c r="U28" s="34"/>
      <c r="V28" s="34"/>
      <c r="W28" s="34"/>
      <c r="X28" s="34">
        <v>1</v>
      </c>
      <c r="Y28" s="34"/>
      <c r="Z28" s="35"/>
    </row>
    <row r="29" spans="2:26" ht="15" thickBot="1" x14ac:dyDescent="0.4">
      <c r="B29" s="183"/>
      <c r="C29" s="40" t="s">
        <v>68</v>
      </c>
      <c r="D29" s="145" t="str">
        <f>IFERROR(VLOOKUP($C$3,'zParts &amp; Labour (full)'!$A$1:$DE$69,MATCH($C29,'zParts &amp; Labour (full)'!$1:$1,0)+1,FALSE),"select model")</f>
        <v>select model</v>
      </c>
      <c r="E29" s="150" t="str">
        <f>IFERROR(VLOOKUP($C$3,'zParts &amp; Labour (full)'!$A$1:$DE$69,MATCH($C29,'zParts &amp; Labour (full)'!$1:$1,0),FALSE),"select model")</f>
        <v>select model</v>
      </c>
      <c r="F29" s="25" t="str">
        <f>IFERROR(VLOOKUP($C$3,'zParts &amp; Labour (full)'!$A$1:$DE$69,MATCH($C29,'zParts &amp; Labour (full)'!$1:$1,0)+2,FALSE),"select model")</f>
        <v>select model</v>
      </c>
      <c r="G29" s="149" t="str">
        <f>IFERROR(VLOOKUP($C$3,'zParts &amp; Labour (full)'!$A$1:$DE$69,MATCH($C29,'zParts &amp; Labour (full)'!$1:$1,0)+3,FALSE),"select model")</f>
        <v>select model</v>
      </c>
      <c r="I29" s="26" t="str">
        <f t="shared" si="15"/>
        <v>enter WLR</v>
      </c>
      <c r="J29" s="41">
        <f t="shared" si="16"/>
        <v>0</v>
      </c>
      <c r="L29" s="121">
        <f t="shared" si="2"/>
        <v>0</v>
      </c>
      <c r="M29" s="34"/>
      <c r="N29" s="34"/>
      <c r="O29" s="34"/>
      <c r="P29" s="34"/>
      <c r="Q29" s="34"/>
      <c r="R29" s="34">
        <v>1</v>
      </c>
      <c r="S29" s="34"/>
      <c r="T29" s="34"/>
      <c r="U29" s="34"/>
      <c r="V29" s="34"/>
      <c r="W29" s="34"/>
      <c r="X29" s="34">
        <v>1</v>
      </c>
      <c r="Y29" s="34"/>
      <c r="Z29" s="35"/>
    </row>
    <row r="30" spans="2:26" ht="29.5" thickBot="1" x14ac:dyDescent="0.4">
      <c r="B30" s="184"/>
      <c r="C30" s="156" t="s">
        <v>69</v>
      </c>
      <c r="D30" s="145" t="str">
        <f>IFERROR(VLOOKUP($C$3,'zParts &amp; Labour (full)'!$A$1:$DE$69,MATCH($C30,'zParts &amp; Labour (full)'!$1:$1,0)+1,FALSE),"select model")</f>
        <v>select model</v>
      </c>
      <c r="E30" s="150" t="str">
        <f>IFERROR(VLOOKUP($C$3,'zParts &amp; Labour (full)'!$A$1:$DE$69,MATCH($C30,'zParts &amp; Labour (full)'!$1:$1,0),FALSE),"select model")</f>
        <v>select model</v>
      </c>
      <c r="F30" s="25" t="str">
        <f>IFERROR(VLOOKUP($C$3,'zParts &amp; Labour (full)'!$A$1:$DE$69,MATCH($C30,'zParts &amp; Labour (full)'!$1:$1,0)+2,FALSE),"select model")</f>
        <v>select model</v>
      </c>
      <c r="G30" s="149" t="str">
        <f>IFERROR(VLOOKUP($C$3,'zParts &amp; Labour (full)'!$A$1:$DE$69,MATCH($C30,'zParts &amp; Labour (full)'!$1:$1,0)+3,FALSE),"select model")</f>
        <v>select model</v>
      </c>
      <c r="I30" s="26" t="str">
        <f t="shared" si="15"/>
        <v>enter WLR</v>
      </c>
      <c r="J30" s="41">
        <f t="shared" si="16"/>
        <v>0</v>
      </c>
      <c r="L30" s="121">
        <f t="shared" si="2"/>
        <v>0</v>
      </c>
      <c r="M30" s="151"/>
      <c r="N30" s="151"/>
      <c r="O30" s="151"/>
      <c r="P30" s="151"/>
      <c r="Q30" s="151"/>
      <c r="R30" s="34">
        <f>IF($L30=0,0,1)</f>
        <v>0</v>
      </c>
      <c r="S30" s="151"/>
      <c r="T30" s="151"/>
      <c r="U30" s="151"/>
      <c r="V30" s="151"/>
      <c r="W30" s="151"/>
      <c r="X30" s="34">
        <f>IF($L30=0,0,1)</f>
        <v>0</v>
      </c>
      <c r="Y30" s="151"/>
      <c r="Z30" s="152"/>
    </row>
    <row r="31" spans="2:26" ht="29.5" thickBot="1" x14ac:dyDescent="0.4">
      <c r="B31" s="185"/>
      <c r="C31" s="46" t="s">
        <v>70</v>
      </c>
      <c r="D31" s="145" t="str">
        <f>IFERROR(VLOOKUP($C$3,'zParts &amp; Labour (full)'!$A$1:$DE$69,MATCH($C31,'zParts &amp; Labour (full)'!$1:$1,0)+1,FALSE),"select model")</f>
        <v>select model</v>
      </c>
      <c r="E31" s="150" t="str">
        <f>IFERROR(VLOOKUP($C$3,'zParts &amp; Labour (full)'!$A$1:$DE$69,MATCH($C31,'zParts &amp; Labour (full)'!$1:$1,0),FALSE),"select model")</f>
        <v>select model</v>
      </c>
      <c r="F31" s="25" t="str">
        <f>IFERROR(VLOOKUP($C$3,'zParts &amp; Labour (full)'!$A$1:$DE$69,MATCH($C31,'zParts &amp; Labour (full)'!$1:$1,0)+2,FALSE),"select model")</f>
        <v>select model</v>
      </c>
      <c r="G31" s="149" t="str">
        <f>IFERROR(VLOOKUP($C$3,'zParts &amp; Labour (full)'!$A$1:$DE$69,MATCH($C31,'zParts &amp; Labour (full)'!$1:$1,0)+3,FALSE),"select model")</f>
        <v>select model</v>
      </c>
      <c r="I31" s="27" t="str">
        <f t="shared" si="0"/>
        <v>enter WLR</v>
      </c>
      <c r="J31" s="47">
        <f t="shared" si="1"/>
        <v>0</v>
      </c>
      <c r="L31" s="122">
        <f t="shared" si="2"/>
        <v>0</v>
      </c>
      <c r="M31" s="36"/>
      <c r="N31" s="36"/>
      <c r="O31" s="36"/>
      <c r="P31" s="36"/>
      <c r="Q31" s="36"/>
      <c r="R31" s="36"/>
      <c r="S31" s="36"/>
      <c r="T31" s="36"/>
      <c r="U31" s="36"/>
      <c r="V31" s="36">
        <f>IF($L31=0,0,1)</f>
        <v>0</v>
      </c>
      <c r="W31" s="36"/>
      <c r="X31" s="36"/>
      <c r="Y31" s="36"/>
      <c r="Z31" s="37"/>
    </row>
    <row r="32" spans="2:26" ht="15" thickBot="1" x14ac:dyDescent="0.4"/>
    <row r="33" spans="10:26" ht="15" customHeight="1" x14ac:dyDescent="0.35">
      <c r="J33" s="190" t="s">
        <v>71</v>
      </c>
      <c r="K33" s="191"/>
      <c r="L33" s="49" t="s">
        <v>11</v>
      </c>
      <c r="M33" s="87">
        <f>SUMPRODUCT($L$8:$L$21,M8:M21)</f>
        <v>0</v>
      </c>
      <c r="N33" s="87">
        <f t="shared" ref="N33:Z33" si="17">SUMPRODUCT($L$8:$L$21,N8:N21)</f>
        <v>0</v>
      </c>
      <c r="O33" s="87">
        <f t="shared" si="17"/>
        <v>0</v>
      </c>
      <c r="P33" s="87">
        <f t="shared" si="17"/>
        <v>0</v>
      </c>
      <c r="Q33" s="87">
        <f t="shared" si="17"/>
        <v>0</v>
      </c>
      <c r="R33" s="87">
        <f t="shared" si="17"/>
        <v>0</v>
      </c>
      <c r="S33" s="87">
        <f t="shared" si="17"/>
        <v>0</v>
      </c>
      <c r="T33" s="87">
        <f t="shared" si="17"/>
        <v>0</v>
      </c>
      <c r="U33" s="87">
        <f t="shared" si="17"/>
        <v>0</v>
      </c>
      <c r="V33" s="87">
        <f t="shared" si="17"/>
        <v>0</v>
      </c>
      <c r="W33" s="87">
        <f t="shared" si="17"/>
        <v>0</v>
      </c>
      <c r="X33" s="87">
        <f t="shared" si="17"/>
        <v>0</v>
      </c>
      <c r="Y33" s="87">
        <f t="shared" si="17"/>
        <v>0</v>
      </c>
      <c r="Z33" s="89">
        <f t="shared" si="17"/>
        <v>0</v>
      </c>
    </row>
    <row r="34" spans="10:26" ht="15" thickBot="1" x14ac:dyDescent="0.4">
      <c r="J34" s="192"/>
      <c r="K34" s="193"/>
      <c r="L34" s="50" t="s">
        <v>12</v>
      </c>
      <c r="M34" s="88">
        <f t="shared" ref="M34:Z34" si="18">SUMPRODUCT($L$8:$L$31,M8:M31)</f>
        <v>0</v>
      </c>
      <c r="N34" s="88">
        <f t="shared" si="18"/>
        <v>0</v>
      </c>
      <c r="O34" s="88">
        <f t="shared" si="18"/>
        <v>0</v>
      </c>
      <c r="P34" s="88">
        <f t="shared" si="18"/>
        <v>0</v>
      </c>
      <c r="Q34" s="88">
        <f t="shared" si="18"/>
        <v>0</v>
      </c>
      <c r="R34" s="88">
        <f t="shared" si="18"/>
        <v>0</v>
      </c>
      <c r="S34" s="88">
        <f t="shared" si="18"/>
        <v>0</v>
      </c>
      <c r="T34" s="88">
        <f t="shared" si="18"/>
        <v>0</v>
      </c>
      <c r="U34" s="88">
        <f t="shared" si="18"/>
        <v>0</v>
      </c>
      <c r="V34" s="88">
        <f t="shared" si="18"/>
        <v>0</v>
      </c>
      <c r="W34" s="88">
        <f t="shared" si="18"/>
        <v>0</v>
      </c>
      <c r="X34" s="88">
        <f t="shared" si="18"/>
        <v>0</v>
      </c>
      <c r="Y34" s="88">
        <f t="shared" si="18"/>
        <v>0</v>
      </c>
      <c r="Z34" s="90">
        <f t="shared" si="18"/>
        <v>0</v>
      </c>
    </row>
    <row r="35" spans="10:26" ht="15" thickBot="1" x14ac:dyDescent="0.4"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0:26" ht="15" customHeight="1" x14ac:dyDescent="0.35">
      <c r="J36" s="190" t="s">
        <v>72</v>
      </c>
      <c r="K36" s="191"/>
      <c r="L36" s="49" t="s">
        <v>11</v>
      </c>
      <c r="M36" s="87">
        <f>M33</f>
        <v>0</v>
      </c>
      <c r="N36" s="87">
        <f>M36+N33</f>
        <v>0</v>
      </c>
      <c r="O36" s="87">
        <f>N36+O33</f>
        <v>0</v>
      </c>
      <c r="P36" s="87">
        <f t="shared" ref="P36:Z37" si="19">O36+P33</f>
        <v>0</v>
      </c>
      <c r="Q36" s="87">
        <f t="shared" si="19"/>
        <v>0</v>
      </c>
      <c r="R36" s="87">
        <f t="shared" si="19"/>
        <v>0</v>
      </c>
      <c r="S36" s="87">
        <f t="shared" si="19"/>
        <v>0</v>
      </c>
      <c r="T36" s="87">
        <f t="shared" si="19"/>
        <v>0</v>
      </c>
      <c r="U36" s="87">
        <f t="shared" si="19"/>
        <v>0</v>
      </c>
      <c r="V36" s="87">
        <f t="shared" si="19"/>
        <v>0</v>
      </c>
      <c r="W36" s="87">
        <f t="shared" si="19"/>
        <v>0</v>
      </c>
      <c r="X36" s="87">
        <f t="shared" si="19"/>
        <v>0</v>
      </c>
      <c r="Y36" s="87">
        <f t="shared" si="19"/>
        <v>0</v>
      </c>
      <c r="Z36" s="89">
        <f t="shared" si="19"/>
        <v>0</v>
      </c>
    </row>
    <row r="37" spans="10:26" ht="15" thickBot="1" x14ac:dyDescent="0.4">
      <c r="J37" s="192"/>
      <c r="K37" s="193"/>
      <c r="L37" s="50" t="s">
        <v>12</v>
      </c>
      <c r="M37" s="88">
        <f>M34</f>
        <v>0</v>
      </c>
      <c r="N37" s="88">
        <f>M37+N34</f>
        <v>0</v>
      </c>
      <c r="O37" s="88">
        <f>N37+O34</f>
        <v>0</v>
      </c>
      <c r="P37" s="88">
        <f t="shared" si="19"/>
        <v>0</v>
      </c>
      <c r="Q37" s="88">
        <f t="shared" si="19"/>
        <v>0</v>
      </c>
      <c r="R37" s="88">
        <f t="shared" si="19"/>
        <v>0</v>
      </c>
      <c r="S37" s="88">
        <f t="shared" si="19"/>
        <v>0</v>
      </c>
      <c r="T37" s="88">
        <f t="shared" si="19"/>
        <v>0</v>
      </c>
      <c r="U37" s="88">
        <f t="shared" si="19"/>
        <v>0</v>
      </c>
      <c r="V37" s="88">
        <f t="shared" si="19"/>
        <v>0</v>
      </c>
      <c r="W37" s="88">
        <f t="shared" si="19"/>
        <v>0</v>
      </c>
      <c r="X37" s="88">
        <f t="shared" si="19"/>
        <v>0</v>
      </c>
      <c r="Y37" s="88">
        <f t="shared" si="19"/>
        <v>0</v>
      </c>
      <c r="Z37" s="90">
        <f t="shared" si="19"/>
        <v>0</v>
      </c>
    </row>
  </sheetData>
  <sheetProtection algorithmName="SHA-512" hashValue="KNYex86/tNBpXH34tHOfCpnAgY44tVEo7CA5VHtgCH11LZeq1sMlT467dupXBVONOYU6tEnFD9W/0DcvEWVjCw==" saltValue="TAon5HbpcVUbYZfWoWsiIA==" spinCount="100000" sheet="1" formatColumns="0" formatRows="0"/>
  <mergeCells count="5">
    <mergeCell ref="M6:Z6"/>
    <mergeCell ref="B22:B31"/>
    <mergeCell ref="B8:B21"/>
    <mergeCell ref="J33:K34"/>
    <mergeCell ref="J36:K37"/>
  </mergeCells>
  <conditionalFormatting sqref="M8:Z31">
    <cfRule type="cellIs" dxfId="53" priority="11" operator="equal">
      <formula>0</formula>
    </cfRule>
    <cfRule type="cellIs" dxfId="52" priority="12" operator="equal">
      <formula>1</formula>
    </cfRule>
  </conditionalFormatting>
  <conditionalFormatting sqref="A1:XFD1048576">
    <cfRule type="containsText" dxfId="51" priority="9" operator="containsText" text="enter WLR">
      <formula>NOT(ISERROR(SEARCH("enter WLR",A1)))</formula>
    </cfRule>
    <cfRule type="containsText" dxfId="50" priority="10" operator="containsText" text="select model">
      <formula>NOT(ISERROR(SEARCH("select model",A1)))</formula>
    </cfRule>
  </conditionalFormatting>
  <pageMargins left="0.25" right="0.25" top="0.75" bottom="0.75" header="0.3" footer="0.3"/>
  <pageSetup paperSize="5" scale="57" orientation="landscape" r:id="rId1"/>
  <headerFooter>
    <oddFooter>&amp;LSchedule and Claims payout&amp;RHYU-PPM-Pricing tool-0220-R1-E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'zModels &amp; Rate classes'!$D$3:$D$69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9"/>
  <sheetViews>
    <sheetView topLeftCell="A28" workbookViewId="0">
      <selection activeCell="A3" sqref="A3"/>
    </sheetView>
  </sheetViews>
  <sheetFormatPr defaultColWidth="8.81640625" defaultRowHeight="14.5" x14ac:dyDescent="0.35"/>
  <cols>
    <col min="1" max="1" width="22.54296875" bestFit="1" customWidth="1"/>
    <col min="2" max="2" width="9.54296875" bestFit="1" customWidth="1"/>
    <col min="4" max="4" width="50.1796875" bestFit="1" customWidth="1"/>
    <col min="6" max="6" width="27.1796875" bestFit="1" customWidth="1"/>
    <col min="7" max="7" width="10" bestFit="1" customWidth="1"/>
  </cols>
  <sheetData>
    <row r="1" spans="1:7" ht="23.5" x14ac:dyDescent="0.55000000000000004">
      <c r="A1" s="194" t="s">
        <v>252</v>
      </c>
      <c r="B1" s="194"/>
      <c r="D1" s="160" t="s">
        <v>253</v>
      </c>
    </row>
    <row r="2" spans="1:7" x14ac:dyDescent="0.35">
      <c r="A2" s="7" t="s">
        <v>15</v>
      </c>
      <c r="B2" s="7" t="s">
        <v>254</v>
      </c>
      <c r="D2" s="7" t="s">
        <v>15</v>
      </c>
      <c r="F2" s="7" t="s">
        <v>255</v>
      </c>
      <c r="G2" s="7" t="s">
        <v>256</v>
      </c>
    </row>
    <row r="3" spans="1:7" x14ac:dyDescent="0.35">
      <c r="A3" t="s">
        <v>90</v>
      </c>
      <c r="B3" s="16">
        <v>1</v>
      </c>
      <c r="D3" t="s">
        <v>402</v>
      </c>
      <c r="F3" t="s">
        <v>258</v>
      </c>
      <c r="G3" t="s">
        <v>259</v>
      </c>
    </row>
    <row r="4" spans="1:7" x14ac:dyDescent="0.35">
      <c r="A4" t="s">
        <v>195</v>
      </c>
      <c r="B4" s="16">
        <v>2</v>
      </c>
      <c r="D4" t="s">
        <v>419</v>
      </c>
      <c r="F4" t="s">
        <v>261</v>
      </c>
      <c r="G4" t="s">
        <v>262</v>
      </c>
    </row>
    <row r="5" spans="1:7" x14ac:dyDescent="0.35">
      <c r="A5" t="s">
        <v>116</v>
      </c>
      <c r="B5" s="16">
        <v>3</v>
      </c>
      <c r="D5" t="s">
        <v>400</v>
      </c>
      <c r="F5" t="s">
        <v>264</v>
      </c>
      <c r="G5" t="s">
        <v>262</v>
      </c>
    </row>
    <row r="6" spans="1:7" x14ac:dyDescent="0.35">
      <c r="A6" t="s">
        <v>420</v>
      </c>
      <c r="B6" s="16">
        <v>4</v>
      </c>
      <c r="D6" t="s">
        <v>320</v>
      </c>
      <c r="F6" t="s">
        <v>266</v>
      </c>
      <c r="G6" t="s">
        <v>267</v>
      </c>
    </row>
    <row r="7" spans="1:7" x14ac:dyDescent="0.35">
      <c r="A7" t="s">
        <v>145</v>
      </c>
      <c r="B7" s="16">
        <v>5</v>
      </c>
      <c r="D7" t="s">
        <v>322</v>
      </c>
      <c r="F7" t="s">
        <v>269</v>
      </c>
      <c r="G7" t="s">
        <v>267</v>
      </c>
    </row>
    <row r="8" spans="1:7" x14ac:dyDescent="0.35">
      <c r="A8" t="s">
        <v>152</v>
      </c>
      <c r="B8" s="16">
        <v>6</v>
      </c>
      <c r="D8" t="s">
        <v>325</v>
      </c>
      <c r="F8" t="s">
        <v>271</v>
      </c>
      <c r="G8" t="s">
        <v>267</v>
      </c>
    </row>
    <row r="9" spans="1:7" x14ac:dyDescent="0.35">
      <c r="A9" t="s">
        <v>230</v>
      </c>
      <c r="B9" s="16">
        <v>7</v>
      </c>
      <c r="D9" t="s">
        <v>328</v>
      </c>
      <c r="F9" t="s">
        <v>273</v>
      </c>
      <c r="G9" t="s">
        <v>274</v>
      </c>
    </row>
    <row r="10" spans="1:7" x14ac:dyDescent="0.35">
      <c r="A10" t="s">
        <v>421</v>
      </c>
      <c r="B10" s="16">
        <v>8</v>
      </c>
      <c r="D10" t="s">
        <v>334</v>
      </c>
      <c r="F10" t="s">
        <v>277</v>
      </c>
      <c r="G10" t="s">
        <v>267</v>
      </c>
    </row>
    <row r="11" spans="1:7" x14ac:dyDescent="0.35">
      <c r="A11" t="s">
        <v>422</v>
      </c>
      <c r="B11" s="16">
        <v>9</v>
      </c>
      <c r="D11" t="s">
        <v>333</v>
      </c>
      <c r="F11" t="s">
        <v>279</v>
      </c>
      <c r="G11" t="s">
        <v>280</v>
      </c>
    </row>
    <row r="12" spans="1:7" x14ac:dyDescent="0.35">
      <c r="A12" t="s">
        <v>275</v>
      </c>
      <c r="B12" s="16">
        <v>10</v>
      </c>
      <c r="D12" t="s">
        <v>330</v>
      </c>
      <c r="F12" t="s">
        <v>282</v>
      </c>
      <c r="G12" t="s">
        <v>262</v>
      </c>
    </row>
    <row r="13" spans="1:7" x14ac:dyDescent="0.35">
      <c r="A13" t="s">
        <v>247</v>
      </c>
      <c r="B13" s="16">
        <v>11</v>
      </c>
      <c r="D13" t="s">
        <v>336</v>
      </c>
    </row>
    <row r="14" spans="1:7" x14ac:dyDescent="0.35">
      <c r="A14" t="s">
        <v>168</v>
      </c>
      <c r="B14" s="16">
        <v>12</v>
      </c>
      <c r="D14" t="s">
        <v>340</v>
      </c>
    </row>
    <row r="15" spans="1:7" x14ac:dyDescent="0.35">
      <c r="A15" t="s">
        <v>423</v>
      </c>
      <c r="B15" s="16">
        <v>13</v>
      </c>
      <c r="D15" t="s">
        <v>342</v>
      </c>
    </row>
    <row r="16" spans="1:7" x14ac:dyDescent="0.35">
      <c r="A16" t="s">
        <v>188</v>
      </c>
      <c r="B16" s="16">
        <v>14</v>
      </c>
      <c r="D16" t="s">
        <v>341</v>
      </c>
    </row>
    <row r="17" spans="1:4" x14ac:dyDescent="0.35">
      <c r="A17" t="s">
        <v>424</v>
      </c>
      <c r="B17" s="16">
        <v>15</v>
      </c>
      <c r="D17" t="s">
        <v>344</v>
      </c>
    </row>
    <row r="18" spans="1:4" x14ac:dyDescent="0.35">
      <c r="A18" t="s">
        <v>425</v>
      </c>
      <c r="B18" s="16">
        <v>16</v>
      </c>
      <c r="D18" t="s">
        <v>345</v>
      </c>
    </row>
    <row r="19" spans="1:4" x14ac:dyDescent="0.35">
      <c r="A19" t="s">
        <v>283</v>
      </c>
      <c r="B19" s="16">
        <v>17</v>
      </c>
      <c r="D19" t="s">
        <v>412</v>
      </c>
    </row>
    <row r="20" spans="1:4" x14ac:dyDescent="0.35">
      <c r="A20" t="s">
        <v>426</v>
      </c>
      <c r="B20" s="16">
        <v>18</v>
      </c>
      <c r="D20" s="139" t="s">
        <v>414</v>
      </c>
    </row>
    <row r="21" spans="1:4" x14ac:dyDescent="0.35">
      <c r="A21" t="s">
        <v>427</v>
      </c>
      <c r="B21" s="16">
        <v>19</v>
      </c>
      <c r="D21" s="139" t="s">
        <v>413</v>
      </c>
    </row>
    <row r="22" spans="1:4" x14ac:dyDescent="0.35">
      <c r="A22" t="s">
        <v>221</v>
      </c>
      <c r="B22" s="16">
        <v>20</v>
      </c>
      <c r="D22" t="s">
        <v>403</v>
      </c>
    </row>
    <row r="23" spans="1:4" x14ac:dyDescent="0.35">
      <c r="A23" t="s">
        <v>428</v>
      </c>
      <c r="B23" s="16">
        <v>21</v>
      </c>
      <c r="D23" t="s">
        <v>318</v>
      </c>
    </row>
    <row r="24" spans="1:4" x14ac:dyDescent="0.35">
      <c r="D24" t="s">
        <v>401</v>
      </c>
    </row>
    <row r="25" spans="1:4" x14ac:dyDescent="0.35">
      <c r="D25" t="s">
        <v>319</v>
      </c>
    </row>
    <row r="26" spans="1:4" x14ac:dyDescent="0.35">
      <c r="D26" t="s">
        <v>321</v>
      </c>
    </row>
    <row r="27" spans="1:4" x14ac:dyDescent="0.35">
      <c r="D27" t="s">
        <v>347</v>
      </c>
    </row>
    <row r="28" spans="1:4" x14ac:dyDescent="0.35">
      <c r="D28" t="s">
        <v>323</v>
      </c>
    </row>
    <row r="29" spans="1:4" x14ac:dyDescent="0.35">
      <c r="D29" t="s">
        <v>326</v>
      </c>
    </row>
    <row r="30" spans="1:4" x14ac:dyDescent="0.35">
      <c r="D30" t="s">
        <v>327</v>
      </c>
    </row>
    <row r="31" spans="1:4" x14ac:dyDescent="0.35">
      <c r="D31" t="s">
        <v>324</v>
      </c>
    </row>
    <row r="32" spans="1:4" x14ac:dyDescent="0.35">
      <c r="D32" t="s">
        <v>329</v>
      </c>
    </row>
    <row r="33" spans="4:4" x14ac:dyDescent="0.35">
      <c r="D33" t="s">
        <v>331</v>
      </c>
    </row>
    <row r="34" spans="4:4" x14ac:dyDescent="0.35">
      <c r="D34" t="s">
        <v>332</v>
      </c>
    </row>
    <row r="35" spans="4:4" x14ac:dyDescent="0.35">
      <c r="D35" t="s">
        <v>335</v>
      </c>
    </row>
    <row r="36" spans="4:4" x14ac:dyDescent="0.35">
      <c r="D36" t="s">
        <v>337</v>
      </c>
    </row>
    <row r="37" spans="4:4" x14ac:dyDescent="0.35">
      <c r="D37" t="s">
        <v>338</v>
      </c>
    </row>
    <row r="38" spans="4:4" x14ac:dyDescent="0.35">
      <c r="D38" t="s">
        <v>339</v>
      </c>
    </row>
    <row r="39" spans="4:4" x14ac:dyDescent="0.35">
      <c r="D39" t="s">
        <v>343</v>
      </c>
    </row>
    <row r="40" spans="4:4" x14ac:dyDescent="0.35">
      <c r="D40" t="s">
        <v>346</v>
      </c>
    </row>
    <row r="41" spans="4:4" x14ac:dyDescent="0.35">
      <c r="D41" t="s">
        <v>257</v>
      </c>
    </row>
    <row r="42" spans="4:4" x14ac:dyDescent="0.35">
      <c r="D42" t="s">
        <v>260</v>
      </c>
    </row>
    <row r="43" spans="4:4" x14ac:dyDescent="0.35">
      <c r="D43" s="124" t="s">
        <v>296</v>
      </c>
    </row>
    <row r="44" spans="4:4" x14ac:dyDescent="0.35">
      <c r="D44" t="s">
        <v>263</v>
      </c>
    </row>
    <row r="45" spans="4:4" x14ac:dyDescent="0.35">
      <c r="D45" t="s">
        <v>265</v>
      </c>
    </row>
    <row r="46" spans="4:4" x14ac:dyDescent="0.35">
      <c r="D46" t="s">
        <v>268</v>
      </c>
    </row>
    <row r="47" spans="4:4" x14ac:dyDescent="0.35">
      <c r="D47" t="s">
        <v>270</v>
      </c>
    </row>
    <row r="48" spans="4:4" x14ac:dyDescent="0.35">
      <c r="D48" t="s">
        <v>272</v>
      </c>
    </row>
    <row r="49" spans="4:4" x14ac:dyDescent="0.35">
      <c r="D49" t="s">
        <v>276</v>
      </c>
    </row>
    <row r="50" spans="4:4" x14ac:dyDescent="0.35">
      <c r="D50" t="s">
        <v>278</v>
      </c>
    </row>
    <row r="51" spans="4:4" x14ac:dyDescent="0.35">
      <c r="D51" t="s">
        <v>281</v>
      </c>
    </row>
    <row r="52" spans="4:4" x14ac:dyDescent="0.35">
      <c r="D52" t="s">
        <v>284</v>
      </c>
    </row>
    <row r="53" spans="4:4" x14ac:dyDescent="0.35">
      <c r="D53" t="s">
        <v>285</v>
      </c>
    </row>
    <row r="54" spans="4:4" x14ac:dyDescent="0.35">
      <c r="D54" t="s">
        <v>309</v>
      </c>
    </row>
    <row r="55" spans="4:4" x14ac:dyDescent="0.35">
      <c r="D55" t="s">
        <v>286</v>
      </c>
    </row>
    <row r="56" spans="4:4" x14ac:dyDescent="0.35">
      <c r="D56" t="s">
        <v>317</v>
      </c>
    </row>
    <row r="57" spans="4:4" x14ac:dyDescent="0.35">
      <c r="D57" t="s">
        <v>287</v>
      </c>
    </row>
    <row r="58" spans="4:4" x14ac:dyDescent="0.35">
      <c r="D58" t="s">
        <v>288</v>
      </c>
    </row>
    <row r="59" spans="4:4" x14ac:dyDescent="0.35">
      <c r="D59" t="s">
        <v>313</v>
      </c>
    </row>
    <row r="60" spans="4:4" x14ac:dyDescent="0.35">
      <c r="D60" t="s">
        <v>289</v>
      </c>
    </row>
    <row r="61" spans="4:4" x14ac:dyDescent="0.35">
      <c r="D61" t="s">
        <v>290</v>
      </c>
    </row>
    <row r="62" spans="4:4" x14ac:dyDescent="0.35">
      <c r="D62" s="124" t="s">
        <v>291</v>
      </c>
    </row>
    <row r="63" spans="4:4" x14ac:dyDescent="0.35">
      <c r="D63" t="s">
        <v>314</v>
      </c>
    </row>
    <row r="64" spans="4:4" x14ac:dyDescent="0.35">
      <c r="D64" t="s">
        <v>315</v>
      </c>
    </row>
    <row r="65" spans="4:4" x14ac:dyDescent="0.35">
      <c r="D65" t="s">
        <v>310</v>
      </c>
    </row>
    <row r="66" spans="4:4" x14ac:dyDescent="0.35">
      <c r="D66" t="s">
        <v>312</v>
      </c>
    </row>
    <row r="67" spans="4:4" x14ac:dyDescent="0.35">
      <c r="D67" t="s">
        <v>311</v>
      </c>
    </row>
    <row r="68" spans="4:4" x14ac:dyDescent="0.35">
      <c r="D68" t="s">
        <v>305</v>
      </c>
    </row>
    <row r="69" spans="4:4" x14ac:dyDescent="0.35">
      <c r="D69" t="s">
        <v>316</v>
      </c>
    </row>
  </sheetData>
  <sheetProtection algorithmName="SHA-512" hashValue="EDY2T62Ixx3DkHonc37csIZJLtgOo8wP5fCbQTLm5GBZuwlmICs/pD/9tT/L2vctDpScJgWGfCfi0Ezlk+IzAQ==" saltValue="jqS2vz0bgpeAeY3OdmbPpQ==" spinCount="100000" sheet="1" objects="1" scenarios="1"/>
  <sortState xmlns:xlrd2="http://schemas.microsoft.com/office/spreadsheetml/2017/richdata2" ref="D3:D69">
    <sortCondition ref="D3:D69"/>
  </sortState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E69"/>
  <sheetViews>
    <sheetView topLeftCell="P1" zoomScaleNormal="100" workbookViewId="0">
      <pane ySplit="2" topLeftCell="A18" activePane="bottomLeft" state="frozen"/>
      <selection activeCell="E18" sqref="E18"/>
      <selection pane="bottomLeft" activeCell="AF33" sqref="AF33"/>
    </sheetView>
  </sheetViews>
  <sheetFormatPr defaultColWidth="6" defaultRowHeight="13" x14ac:dyDescent="0.35"/>
  <cols>
    <col min="1" max="1" width="45" style="139" bestFit="1" customWidth="1"/>
    <col min="2" max="2" width="4.54296875" style="126" bestFit="1" customWidth="1"/>
    <col min="3" max="3" width="9.54296875" style="139" bestFit="1" customWidth="1"/>
    <col min="4" max="4" width="27" style="139" bestFit="1" customWidth="1"/>
    <col min="5" max="5" width="22" style="139" bestFit="1" customWidth="1"/>
    <col min="6" max="6" width="5.7265625" style="140" bestFit="1" customWidth="1"/>
    <col min="7" max="7" width="5.81640625" style="126" bestFit="1" customWidth="1"/>
    <col min="8" max="8" width="5" style="141" bestFit="1" customWidth="1"/>
    <col min="9" max="9" width="3.81640625" style="142" bestFit="1" customWidth="1"/>
    <col min="10" max="10" width="5.7265625" style="140" bestFit="1" customWidth="1"/>
    <col min="11" max="11" width="5.81640625" style="126" bestFit="1" customWidth="1"/>
    <col min="12" max="12" width="5" style="141" bestFit="1" customWidth="1"/>
    <col min="13" max="13" width="3.81640625" style="142" bestFit="1" customWidth="1"/>
    <col min="14" max="14" width="5.7265625" style="140" bestFit="1" customWidth="1"/>
    <col min="15" max="15" width="5.81640625" style="126" bestFit="1" customWidth="1"/>
    <col min="16" max="16" width="5" style="141" bestFit="1" customWidth="1"/>
    <col min="17" max="17" width="3.81640625" style="142" bestFit="1" customWidth="1"/>
    <col min="18" max="18" width="5.7265625" style="140" bestFit="1" customWidth="1"/>
    <col min="19" max="19" width="28.54296875" style="126" bestFit="1" customWidth="1"/>
    <col min="20" max="20" width="6.26953125" style="141" bestFit="1" customWidth="1"/>
    <col min="21" max="21" width="3.81640625" style="142" bestFit="1" customWidth="1"/>
    <col min="22" max="22" width="5.7265625" style="142" bestFit="1" customWidth="1"/>
    <col min="23" max="23" width="14.26953125" style="142" bestFit="1" customWidth="1"/>
    <col min="24" max="24" width="6.26953125" style="142" bestFit="1" customWidth="1"/>
    <col min="25" max="25" width="3.81640625" style="142" bestFit="1" customWidth="1"/>
    <col min="26" max="26" width="5.7265625" style="142" bestFit="1" customWidth="1"/>
    <col min="27" max="27" width="14.26953125" style="142" bestFit="1" customWidth="1"/>
    <col min="28" max="28" width="6.26953125" style="142" bestFit="1" customWidth="1"/>
    <col min="29" max="29" width="3.81640625" style="142" bestFit="1" customWidth="1"/>
    <col min="30" max="30" width="5.7265625" style="140" bestFit="1" customWidth="1"/>
    <col min="31" max="31" width="23" style="126" bestFit="1" customWidth="1"/>
    <col min="32" max="32" width="7.26953125" style="141" bestFit="1" customWidth="1"/>
    <col min="33" max="33" width="3.81640625" style="142" bestFit="1" customWidth="1"/>
    <col min="34" max="34" width="5.7265625" style="140" bestFit="1" customWidth="1"/>
    <col min="35" max="35" width="5.81640625" style="126" bestFit="1" customWidth="1"/>
    <col min="36" max="36" width="6.26953125" style="141" bestFit="1" customWidth="1"/>
    <col min="37" max="37" width="3.81640625" style="142" bestFit="1" customWidth="1"/>
    <col min="38" max="38" width="5.7265625" style="140" bestFit="1" customWidth="1"/>
    <col min="39" max="39" width="5.81640625" style="126" bestFit="1" customWidth="1"/>
    <col min="40" max="40" width="5" style="141" bestFit="1" customWidth="1"/>
    <col min="41" max="41" width="3.81640625" style="142" bestFit="1" customWidth="1"/>
    <col min="42" max="42" width="5.7265625" style="140" bestFit="1" customWidth="1"/>
    <col min="43" max="43" width="11.1796875" style="126" bestFit="1" customWidth="1"/>
    <col min="44" max="44" width="6.26953125" style="141" bestFit="1" customWidth="1"/>
    <col min="45" max="45" width="3.81640625" style="142" bestFit="1" customWidth="1"/>
    <col min="46" max="46" width="5.7265625" style="140" bestFit="1" customWidth="1"/>
    <col min="47" max="47" width="11.1796875" style="126" bestFit="1" customWidth="1"/>
    <col min="48" max="48" width="7.26953125" style="141" bestFit="1" customWidth="1"/>
    <col min="49" max="49" width="3.81640625" style="142" bestFit="1" customWidth="1"/>
    <col min="50" max="50" width="5.7265625" style="140" bestFit="1" customWidth="1"/>
    <col min="51" max="51" width="11.7265625" style="126" bestFit="1" customWidth="1"/>
    <col min="52" max="52" width="7.26953125" style="141" bestFit="1" customWidth="1"/>
    <col min="53" max="53" width="3.81640625" style="142" bestFit="1" customWidth="1"/>
    <col min="54" max="54" width="8.26953125" style="140" bestFit="1" customWidth="1"/>
    <col min="55" max="55" width="5.81640625" style="126" bestFit="1" customWidth="1"/>
    <col min="56" max="56" width="5" style="141" bestFit="1" customWidth="1"/>
    <col min="57" max="57" width="3.81640625" style="142" bestFit="1" customWidth="1"/>
    <col min="58" max="58" width="5.81640625" style="142" customWidth="1"/>
    <col min="59" max="59" width="10.453125" style="142" bestFit="1" customWidth="1"/>
    <col min="60" max="60" width="6" style="142" bestFit="1" customWidth="1"/>
    <col min="61" max="61" width="8" style="142" customWidth="1"/>
    <col min="62" max="62" width="5.7265625" style="140" bestFit="1" customWidth="1"/>
    <col min="63" max="63" width="11" style="126" bestFit="1" customWidth="1"/>
    <col min="64" max="64" width="5.453125" style="141" bestFit="1" customWidth="1"/>
    <col min="65" max="65" width="4.453125" style="142" bestFit="1" customWidth="1"/>
    <col min="66" max="66" width="5.7265625" style="140" bestFit="1" customWidth="1"/>
    <col min="67" max="67" width="11.1796875" style="126" bestFit="1" customWidth="1"/>
    <col min="68" max="68" width="5.453125" style="141" bestFit="1" customWidth="1"/>
    <col min="69" max="69" width="4.453125" style="142" bestFit="1" customWidth="1"/>
    <col min="70" max="70" width="5.7265625" style="140" bestFit="1" customWidth="1"/>
    <col min="71" max="71" width="11.7265625" style="126" bestFit="1" customWidth="1"/>
    <col min="72" max="72" width="5" style="141" bestFit="1" customWidth="1"/>
    <col min="73" max="73" width="3.81640625" style="142" bestFit="1" customWidth="1"/>
    <col min="74" max="74" width="5.7265625" style="140" bestFit="1" customWidth="1"/>
    <col min="75" max="75" width="11.7265625" style="126" bestFit="1" customWidth="1"/>
    <col min="76" max="76" width="5" style="141" bestFit="1" customWidth="1"/>
    <col min="77" max="77" width="3.81640625" style="142" bestFit="1" customWidth="1"/>
    <col min="78" max="78" width="5.7265625" style="140" bestFit="1" customWidth="1"/>
    <col min="79" max="79" width="12.7265625" style="126" bestFit="1" customWidth="1"/>
    <col min="80" max="80" width="7.26953125" style="141" bestFit="1" customWidth="1"/>
    <col min="81" max="81" width="3.81640625" style="142" bestFit="1" customWidth="1"/>
    <col min="82" max="82" width="5.7265625" style="140" bestFit="1" customWidth="1"/>
    <col min="83" max="83" width="23.26953125" style="126" bestFit="1" customWidth="1"/>
    <col min="84" max="84" width="8.26953125" style="141" bestFit="1" customWidth="1"/>
    <col min="85" max="85" width="3.81640625" style="142" bestFit="1" customWidth="1"/>
    <col min="86" max="86" width="5.7265625" style="140" bestFit="1" customWidth="1"/>
    <col min="87" max="87" width="30" style="126" bestFit="1" customWidth="1"/>
    <col min="88" max="88" width="8.26953125" style="141" bestFit="1" customWidth="1"/>
    <col min="89" max="89" width="3.81640625" style="142" bestFit="1" customWidth="1"/>
    <col min="90" max="90" width="5.7265625" style="140" bestFit="1" customWidth="1"/>
    <col min="91" max="91" width="23.1796875" style="126" bestFit="1" customWidth="1"/>
    <col min="92" max="92" width="8.26953125" style="141" bestFit="1" customWidth="1"/>
    <col min="93" max="93" width="3.81640625" style="142" bestFit="1" customWidth="1"/>
    <col min="94" max="94" width="5.7265625" style="142" bestFit="1" customWidth="1"/>
    <col min="95" max="95" width="11.7265625" style="142" bestFit="1" customWidth="1"/>
    <col min="96" max="96" width="6.26953125" style="142" bestFit="1" customWidth="1"/>
    <col min="97" max="97" width="3.81640625" style="142" bestFit="1" customWidth="1"/>
    <col min="98" max="98" width="5.7265625" style="140" bestFit="1" customWidth="1"/>
    <col min="99" max="99" width="22.1796875" style="126" bestFit="1" customWidth="1"/>
    <col min="100" max="100" width="8.26953125" style="141" bestFit="1" customWidth="1"/>
    <col min="101" max="101" width="3.81640625" style="142" bestFit="1" customWidth="1"/>
    <col min="102" max="102" width="5.7265625" style="142" bestFit="1" customWidth="1"/>
    <col min="103" max="103" width="11.1796875" style="142" bestFit="1" customWidth="1"/>
    <col min="104" max="104" width="6.26953125" style="142" bestFit="1" customWidth="1"/>
    <col min="105" max="105" width="3.81640625" style="142" bestFit="1" customWidth="1"/>
    <col min="106" max="106" width="5.7265625" style="140" bestFit="1" customWidth="1"/>
    <col min="107" max="107" width="14.7265625" style="126" bestFit="1" customWidth="1"/>
    <col min="108" max="108" width="8.26953125" style="141" bestFit="1" customWidth="1"/>
    <col min="109" max="109" width="3.81640625" style="142" bestFit="1" customWidth="1"/>
    <col min="110" max="16384" width="6" style="126"/>
  </cols>
  <sheetData>
    <row r="1" spans="1:109" s="143" customFormat="1" ht="36" customHeight="1" x14ac:dyDescent="0.35">
      <c r="A1" s="153"/>
      <c r="B1" s="154"/>
      <c r="C1" s="153"/>
      <c r="D1" s="153"/>
      <c r="E1" s="153"/>
      <c r="F1" s="195" t="s">
        <v>48</v>
      </c>
      <c r="G1" s="195"/>
      <c r="H1" s="195"/>
      <c r="I1" s="195"/>
      <c r="J1" s="195" t="s">
        <v>49</v>
      </c>
      <c r="K1" s="195"/>
      <c r="L1" s="195"/>
      <c r="M1" s="195"/>
      <c r="N1" s="195" t="s">
        <v>50</v>
      </c>
      <c r="O1" s="195"/>
      <c r="P1" s="195"/>
      <c r="Q1" s="195"/>
      <c r="R1" s="195" t="s">
        <v>73</v>
      </c>
      <c r="S1" s="195"/>
      <c r="T1" s="195"/>
      <c r="U1" s="195"/>
      <c r="V1" s="196" t="s">
        <v>51</v>
      </c>
      <c r="W1" s="197"/>
      <c r="X1" s="197"/>
      <c r="Y1" s="198"/>
      <c r="Z1" s="196" t="s">
        <v>74</v>
      </c>
      <c r="AA1" s="197"/>
      <c r="AB1" s="197"/>
      <c r="AC1" s="198"/>
      <c r="AD1" s="195" t="s">
        <v>52</v>
      </c>
      <c r="AE1" s="195"/>
      <c r="AF1" s="195"/>
      <c r="AG1" s="195"/>
      <c r="AH1" s="195" t="s">
        <v>53</v>
      </c>
      <c r="AI1" s="195"/>
      <c r="AJ1" s="195"/>
      <c r="AK1" s="195"/>
      <c r="AL1" s="195" t="s">
        <v>54</v>
      </c>
      <c r="AM1" s="195"/>
      <c r="AN1" s="195"/>
      <c r="AO1" s="195"/>
      <c r="AP1" s="195" t="s">
        <v>56</v>
      </c>
      <c r="AQ1" s="195"/>
      <c r="AR1" s="195"/>
      <c r="AS1" s="195"/>
      <c r="AT1" s="195" t="s">
        <v>55</v>
      </c>
      <c r="AU1" s="195"/>
      <c r="AV1" s="195"/>
      <c r="AW1" s="195"/>
      <c r="AX1" s="195" t="s">
        <v>57</v>
      </c>
      <c r="AY1" s="195"/>
      <c r="AZ1" s="195"/>
      <c r="BA1" s="195"/>
      <c r="BB1" s="195" t="s">
        <v>58</v>
      </c>
      <c r="BC1" s="195"/>
      <c r="BD1" s="195"/>
      <c r="BE1" s="195"/>
      <c r="BF1" s="199" t="s">
        <v>295</v>
      </c>
      <c r="BG1" s="200"/>
      <c r="BH1" s="200"/>
      <c r="BI1" s="201"/>
      <c r="BJ1" s="195" t="s">
        <v>75</v>
      </c>
      <c r="BK1" s="195"/>
      <c r="BL1" s="195"/>
      <c r="BM1" s="195"/>
      <c r="BN1" s="195" t="s">
        <v>76</v>
      </c>
      <c r="BO1" s="195"/>
      <c r="BP1" s="195"/>
      <c r="BQ1" s="195"/>
      <c r="BR1" s="196" t="s">
        <v>61</v>
      </c>
      <c r="BS1" s="197"/>
      <c r="BT1" s="197"/>
      <c r="BU1" s="198"/>
      <c r="BV1" s="196" t="s">
        <v>62</v>
      </c>
      <c r="BW1" s="197"/>
      <c r="BX1" s="197"/>
      <c r="BY1" s="198"/>
      <c r="BZ1" s="196" t="s">
        <v>77</v>
      </c>
      <c r="CA1" s="197"/>
      <c r="CB1" s="197"/>
      <c r="CC1" s="198"/>
      <c r="CD1" s="196" t="s">
        <v>67</v>
      </c>
      <c r="CE1" s="197"/>
      <c r="CF1" s="197"/>
      <c r="CG1" s="198"/>
      <c r="CH1" s="196" t="s">
        <v>64</v>
      </c>
      <c r="CI1" s="197"/>
      <c r="CJ1" s="197"/>
      <c r="CK1" s="198"/>
      <c r="CL1" s="196" t="s">
        <v>68</v>
      </c>
      <c r="CM1" s="197"/>
      <c r="CN1" s="197"/>
      <c r="CO1" s="198"/>
      <c r="CP1" s="196" t="s">
        <v>78</v>
      </c>
      <c r="CQ1" s="197"/>
      <c r="CR1" s="197"/>
      <c r="CS1" s="198"/>
      <c r="CT1" s="195" t="s">
        <v>65</v>
      </c>
      <c r="CU1" s="195"/>
      <c r="CV1" s="195"/>
      <c r="CW1" s="195"/>
      <c r="CX1" s="196" t="s">
        <v>79</v>
      </c>
      <c r="CY1" s="197"/>
      <c r="CZ1" s="197"/>
      <c r="DA1" s="198"/>
      <c r="DB1" s="195" t="s">
        <v>80</v>
      </c>
      <c r="DC1" s="195"/>
      <c r="DD1" s="195"/>
      <c r="DE1" s="195"/>
    </row>
    <row r="2" spans="1:109" s="132" customFormat="1" ht="24" x14ac:dyDescent="0.35">
      <c r="A2" s="127" t="s">
        <v>81</v>
      </c>
      <c r="B2" s="127" t="s">
        <v>82</v>
      </c>
      <c r="C2" s="127" t="s">
        <v>83</v>
      </c>
      <c r="D2" s="127" t="s">
        <v>15</v>
      </c>
      <c r="E2" s="127" t="s">
        <v>84</v>
      </c>
      <c r="F2" s="128" t="s">
        <v>85</v>
      </c>
      <c r="G2" s="129" t="s">
        <v>86</v>
      </c>
      <c r="H2" s="130" t="s">
        <v>87</v>
      </c>
      <c r="I2" s="131" t="s">
        <v>88</v>
      </c>
      <c r="J2" s="128" t="s">
        <v>85</v>
      </c>
      <c r="K2" s="129" t="s">
        <v>86</v>
      </c>
      <c r="L2" s="130" t="s">
        <v>87</v>
      </c>
      <c r="M2" s="131" t="s">
        <v>88</v>
      </c>
      <c r="N2" s="128" t="s">
        <v>85</v>
      </c>
      <c r="O2" s="129" t="s">
        <v>86</v>
      </c>
      <c r="P2" s="130" t="s">
        <v>87</v>
      </c>
      <c r="Q2" s="131" t="s">
        <v>88</v>
      </c>
      <c r="R2" s="128" t="s">
        <v>85</v>
      </c>
      <c r="S2" s="129" t="s">
        <v>86</v>
      </c>
      <c r="T2" s="130" t="s">
        <v>87</v>
      </c>
      <c r="U2" s="131" t="s">
        <v>88</v>
      </c>
      <c r="V2" s="128" t="s">
        <v>85</v>
      </c>
      <c r="W2" s="129" t="s">
        <v>86</v>
      </c>
      <c r="X2" s="130" t="s">
        <v>87</v>
      </c>
      <c r="Y2" s="131" t="s">
        <v>88</v>
      </c>
      <c r="Z2" s="128" t="s">
        <v>85</v>
      </c>
      <c r="AA2" s="129" t="s">
        <v>86</v>
      </c>
      <c r="AB2" s="130" t="s">
        <v>87</v>
      </c>
      <c r="AC2" s="131" t="s">
        <v>88</v>
      </c>
      <c r="AD2" s="128" t="s">
        <v>85</v>
      </c>
      <c r="AE2" s="129" t="s">
        <v>86</v>
      </c>
      <c r="AF2" s="130" t="s">
        <v>87</v>
      </c>
      <c r="AG2" s="131" t="s">
        <v>88</v>
      </c>
      <c r="AH2" s="128" t="s">
        <v>85</v>
      </c>
      <c r="AI2" s="129" t="s">
        <v>86</v>
      </c>
      <c r="AJ2" s="130" t="s">
        <v>87</v>
      </c>
      <c r="AK2" s="131" t="s">
        <v>88</v>
      </c>
      <c r="AL2" s="128" t="s">
        <v>85</v>
      </c>
      <c r="AM2" s="129" t="s">
        <v>86</v>
      </c>
      <c r="AN2" s="130" t="s">
        <v>87</v>
      </c>
      <c r="AO2" s="131" t="s">
        <v>88</v>
      </c>
      <c r="AP2" s="128" t="s">
        <v>85</v>
      </c>
      <c r="AQ2" s="129" t="s">
        <v>86</v>
      </c>
      <c r="AR2" s="130" t="s">
        <v>87</v>
      </c>
      <c r="AS2" s="131" t="s">
        <v>88</v>
      </c>
      <c r="AT2" s="128" t="s">
        <v>85</v>
      </c>
      <c r="AU2" s="129" t="s">
        <v>86</v>
      </c>
      <c r="AV2" s="130" t="s">
        <v>87</v>
      </c>
      <c r="AW2" s="131" t="s">
        <v>88</v>
      </c>
      <c r="AX2" s="128" t="s">
        <v>85</v>
      </c>
      <c r="AY2" s="129" t="s">
        <v>86</v>
      </c>
      <c r="AZ2" s="130" t="s">
        <v>87</v>
      </c>
      <c r="BA2" s="131" t="s">
        <v>88</v>
      </c>
      <c r="BB2" s="128" t="s">
        <v>89</v>
      </c>
      <c r="BC2" s="129" t="s">
        <v>86</v>
      </c>
      <c r="BD2" s="130" t="s">
        <v>87</v>
      </c>
      <c r="BE2" s="131" t="s">
        <v>88</v>
      </c>
      <c r="BF2" s="131" t="s">
        <v>85</v>
      </c>
      <c r="BG2" s="131" t="s">
        <v>86</v>
      </c>
      <c r="BH2" s="131" t="s">
        <v>87</v>
      </c>
      <c r="BI2" s="131" t="s">
        <v>88</v>
      </c>
      <c r="BJ2" s="128" t="s">
        <v>85</v>
      </c>
      <c r="BK2" s="129" t="s">
        <v>86</v>
      </c>
      <c r="BL2" s="130" t="s">
        <v>87</v>
      </c>
      <c r="BM2" s="131" t="s">
        <v>88</v>
      </c>
      <c r="BN2" s="128" t="s">
        <v>85</v>
      </c>
      <c r="BO2" s="129" t="s">
        <v>86</v>
      </c>
      <c r="BP2" s="130" t="s">
        <v>87</v>
      </c>
      <c r="BQ2" s="131" t="s">
        <v>88</v>
      </c>
      <c r="BR2" s="128" t="s">
        <v>85</v>
      </c>
      <c r="BS2" s="129" t="s">
        <v>86</v>
      </c>
      <c r="BT2" s="130" t="s">
        <v>87</v>
      </c>
      <c r="BU2" s="131" t="s">
        <v>88</v>
      </c>
      <c r="BV2" s="128" t="s">
        <v>85</v>
      </c>
      <c r="BW2" s="129" t="s">
        <v>86</v>
      </c>
      <c r="BX2" s="130" t="s">
        <v>87</v>
      </c>
      <c r="BY2" s="131" t="s">
        <v>88</v>
      </c>
      <c r="BZ2" s="128" t="s">
        <v>85</v>
      </c>
      <c r="CA2" s="129" t="s">
        <v>86</v>
      </c>
      <c r="CB2" s="130" t="s">
        <v>87</v>
      </c>
      <c r="CC2" s="131" t="s">
        <v>88</v>
      </c>
      <c r="CD2" s="128" t="s">
        <v>85</v>
      </c>
      <c r="CE2" s="129" t="s">
        <v>86</v>
      </c>
      <c r="CF2" s="130" t="s">
        <v>87</v>
      </c>
      <c r="CG2" s="131" t="s">
        <v>88</v>
      </c>
      <c r="CH2" s="128" t="s">
        <v>85</v>
      </c>
      <c r="CI2" s="129" t="s">
        <v>86</v>
      </c>
      <c r="CJ2" s="130" t="s">
        <v>87</v>
      </c>
      <c r="CK2" s="131" t="s">
        <v>88</v>
      </c>
      <c r="CL2" s="128" t="s">
        <v>85</v>
      </c>
      <c r="CM2" s="129" t="s">
        <v>86</v>
      </c>
      <c r="CN2" s="130" t="s">
        <v>87</v>
      </c>
      <c r="CO2" s="131" t="s">
        <v>88</v>
      </c>
      <c r="CP2" s="128" t="s">
        <v>85</v>
      </c>
      <c r="CQ2" s="129" t="s">
        <v>86</v>
      </c>
      <c r="CR2" s="130" t="s">
        <v>87</v>
      </c>
      <c r="CS2" s="131" t="s">
        <v>88</v>
      </c>
      <c r="CT2" s="128" t="s">
        <v>85</v>
      </c>
      <c r="CU2" s="129" t="s">
        <v>86</v>
      </c>
      <c r="CV2" s="130" t="s">
        <v>87</v>
      </c>
      <c r="CW2" s="131" t="s">
        <v>88</v>
      </c>
      <c r="CX2" s="128" t="s">
        <v>85</v>
      </c>
      <c r="CY2" s="129" t="s">
        <v>86</v>
      </c>
      <c r="CZ2" s="130" t="s">
        <v>87</v>
      </c>
      <c r="DA2" s="131" t="s">
        <v>88</v>
      </c>
      <c r="DB2" s="128" t="s">
        <v>85</v>
      </c>
      <c r="DC2" s="129" t="s">
        <v>86</v>
      </c>
      <c r="DD2" s="130" t="s">
        <v>87</v>
      </c>
      <c r="DE2" s="131" t="s">
        <v>88</v>
      </c>
    </row>
    <row r="3" spans="1:109" s="143" customFormat="1" x14ac:dyDescent="0.35">
      <c r="A3" s="133" t="str">
        <f t="shared" ref="A3:A31" si="0">IF(E3&lt;&gt;"",CONCATENATE(D3," ",E3," "," (",C3,")"),CONCATENATE(D3," (",C3,")"))</f>
        <v>Accent (2019)</v>
      </c>
      <c r="B3" s="155">
        <v>1</v>
      </c>
      <c r="C3" s="133">
        <v>2019</v>
      </c>
      <c r="D3" s="133" t="s">
        <v>90</v>
      </c>
      <c r="E3" s="133"/>
      <c r="F3" s="134">
        <v>0.3</v>
      </c>
      <c r="G3" s="135" t="s">
        <v>91</v>
      </c>
      <c r="H3" s="136">
        <v>0</v>
      </c>
      <c r="I3" s="134">
        <v>0</v>
      </c>
      <c r="J3" s="134">
        <v>0.5</v>
      </c>
      <c r="K3" s="135" t="s">
        <v>91</v>
      </c>
      <c r="L3" s="136">
        <v>0</v>
      </c>
      <c r="M3" s="134">
        <v>0</v>
      </c>
      <c r="N3" s="134">
        <v>1.5</v>
      </c>
      <c r="O3" s="135" t="s">
        <v>91</v>
      </c>
      <c r="P3" s="136">
        <v>0</v>
      </c>
      <c r="Q3" s="134">
        <v>0</v>
      </c>
      <c r="R3" s="134">
        <v>0</v>
      </c>
      <c r="S3" s="137" t="s">
        <v>92</v>
      </c>
      <c r="T3" s="136">
        <v>2.79</v>
      </c>
      <c r="U3" s="134">
        <v>3.6</v>
      </c>
      <c r="V3" s="134">
        <v>0</v>
      </c>
      <c r="W3" s="134" t="s">
        <v>93</v>
      </c>
      <c r="X3" s="136">
        <v>4.3857829010566762</v>
      </c>
      <c r="Y3" s="134">
        <v>3.6</v>
      </c>
      <c r="Z3" s="134">
        <v>0</v>
      </c>
      <c r="AA3" s="134" t="s">
        <v>93</v>
      </c>
      <c r="AB3" s="136">
        <v>1.5957829010566762</v>
      </c>
      <c r="AC3" s="134">
        <v>3.6</v>
      </c>
      <c r="AD3" s="134">
        <v>0</v>
      </c>
      <c r="AE3" s="135" t="s">
        <v>94</v>
      </c>
      <c r="AF3" s="136">
        <v>6.85</v>
      </c>
      <c r="AG3" s="134">
        <v>1</v>
      </c>
      <c r="AH3" s="134">
        <v>0</v>
      </c>
      <c r="AI3" s="135" t="s">
        <v>91</v>
      </c>
      <c r="AJ3" s="136">
        <v>5</v>
      </c>
      <c r="AK3" s="134">
        <v>1</v>
      </c>
      <c r="AL3" s="134">
        <v>0</v>
      </c>
      <c r="AM3" s="135" t="s">
        <v>91</v>
      </c>
      <c r="AN3" s="136">
        <v>0</v>
      </c>
      <c r="AO3" s="134">
        <v>0</v>
      </c>
      <c r="AP3" s="134">
        <v>0</v>
      </c>
      <c r="AQ3" s="135" t="s">
        <v>95</v>
      </c>
      <c r="AR3" s="136">
        <v>7.11</v>
      </c>
      <c r="AS3" s="134">
        <v>1</v>
      </c>
      <c r="AT3" s="134">
        <v>0.2</v>
      </c>
      <c r="AU3" s="135" t="s">
        <v>96</v>
      </c>
      <c r="AV3" s="136">
        <v>25</v>
      </c>
      <c r="AW3" s="134">
        <v>1</v>
      </c>
      <c r="AX3" s="134">
        <v>0</v>
      </c>
      <c r="AY3" s="135" t="s">
        <v>97</v>
      </c>
      <c r="AZ3" s="136">
        <v>14</v>
      </c>
      <c r="BA3" s="134">
        <v>1</v>
      </c>
      <c r="BB3" s="134">
        <v>1</v>
      </c>
      <c r="BC3" s="135" t="s">
        <v>91</v>
      </c>
      <c r="BD3" s="136">
        <v>0</v>
      </c>
      <c r="BE3" s="134">
        <v>0</v>
      </c>
      <c r="BF3" s="134">
        <v>0</v>
      </c>
      <c r="BG3" s="135" t="s">
        <v>91</v>
      </c>
      <c r="BH3" s="136">
        <v>0</v>
      </c>
      <c r="BI3" s="134">
        <v>0</v>
      </c>
      <c r="BJ3" s="138">
        <v>0</v>
      </c>
      <c r="BK3" s="138" t="s">
        <v>91</v>
      </c>
      <c r="BL3" s="136">
        <v>0</v>
      </c>
      <c r="BM3" s="134">
        <v>0</v>
      </c>
      <c r="BN3" s="138">
        <v>0</v>
      </c>
      <c r="BO3" s="138" t="s">
        <v>91</v>
      </c>
      <c r="BP3" s="136">
        <v>0</v>
      </c>
      <c r="BQ3" s="134">
        <v>0</v>
      </c>
      <c r="BR3" s="138">
        <v>0.05</v>
      </c>
      <c r="BS3" s="137" t="s">
        <v>98</v>
      </c>
      <c r="BT3" s="136">
        <v>12</v>
      </c>
      <c r="BU3" s="134">
        <v>1</v>
      </c>
      <c r="BV3" s="138">
        <v>0.05</v>
      </c>
      <c r="BW3" s="137" t="s">
        <v>99</v>
      </c>
      <c r="BX3" s="136">
        <v>10</v>
      </c>
      <c r="BY3" s="134">
        <v>1</v>
      </c>
      <c r="BZ3" s="138">
        <v>0.05</v>
      </c>
      <c r="CA3" s="137" t="s">
        <v>100</v>
      </c>
      <c r="CB3" s="136">
        <v>11</v>
      </c>
      <c r="CC3" s="134">
        <v>1</v>
      </c>
      <c r="CD3" s="134">
        <v>0.7</v>
      </c>
      <c r="CE3" s="135" t="s">
        <v>101</v>
      </c>
      <c r="CF3" s="136">
        <v>55.65</v>
      </c>
      <c r="CG3" s="134">
        <v>2</v>
      </c>
      <c r="CH3" s="134">
        <v>0.6</v>
      </c>
      <c r="CI3" s="137" t="s">
        <v>102</v>
      </c>
      <c r="CJ3" s="136">
        <v>81.56</v>
      </c>
      <c r="CK3" s="134">
        <v>2</v>
      </c>
      <c r="CL3" s="134">
        <v>0.6</v>
      </c>
      <c r="CM3" s="135" t="s">
        <v>103</v>
      </c>
      <c r="CN3" s="136">
        <v>70.39</v>
      </c>
      <c r="CO3" s="134">
        <v>1</v>
      </c>
      <c r="CP3" s="134">
        <v>0</v>
      </c>
      <c r="CQ3" s="135" t="s">
        <v>91</v>
      </c>
      <c r="CR3" s="136">
        <v>0</v>
      </c>
      <c r="CS3" s="134">
        <v>0</v>
      </c>
      <c r="CT3" s="134">
        <v>0.4</v>
      </c>
      <c r="CU3" s="135" t="s">
        <v>104</v>
      </c>
      <c r="CV3" s="136">
        <v>78.959999999999994</v>
      </c>
      <c r="CW3" s="134">
        <v>1</v>
      </c>
      <c r="CX3" s="134">
        <v>0</v>
      </c>
      <c r="CY3" s="135" t="s">
        <v>91</v>
      </c>
      <c r="CZ3" s="136">
        <v>0</v>
      </c>
      <c r="DA3" s="134">
        <v>0</v>
      </c>
      <c r="DB3" s="138">
        <v>0.3</v>
      </c>
      <c r="DC3" s="135" t="s">
        <v>105</v>
      </c>
      <c r="DD3" s="136">
        <v>213.95</v>
      </c>
      <c r="DE3" s="134">
        <v>1</v>
      </c>
    </row>
    <row r="4" spans="1:109" s="143" customFormat="1" x14ac:dyDescent="0.35">
      <c r="A4" s="133" t="str">
        <f t="shared" si="0"/>
        <v>Accent (2020)</v>
      </c>
      <c r="B4" s="155">
        <v>2</v>
      </c>
      <c r="C4" s="133">
        <v>2020</v>
      </c>
      <c r="D4" s="133" t="s">
        <v>90</v>
      </c>
      <c r="E4" s="133"/>
      <c r="F4" s="134">
        <v>0.3</v>
      </c>
      <c r="G4" s="135" t="s">
        <v>91</v>
      </c>
      <c r="H4" s="136">
        <v>0</v>
      </c>
      <c r="I4" s="134">
        <v>0</v>
      </c>
      <c r="J4" s="134">
        <v>0.5</v>
      </c>
      <c r="K4" s="135" t="s">
        <v>91</v>
      </c>
      <c r="L4" s="136">
        <v>0</v>
      </c>
      <c r="M4" s="134">
        <v>0</v>
      </c>
      <c r="N4" s="134">
        <v>1.5</v>
      </c>
      <c r="O4" s="135" t="s">
        <v>91</v>
      </c>
      <c r="P4" s="136">
        <v>0</v>
      </c>
      <c r="Q4" s="134">
        <v>0</v>
      </c>
      <c r="R4" s="134">
        <v>0</v>
      </c>
      <c r="S4" s="137" t="s">
        <v>92</v>
      </c>
      <c r="T4" s="136">
        <v>2.79</v>
      </c>
      <c r="U4" s="134">
        <v>3.8</v>
      </c>
      <c r="V4" s="134">
        <v>0</v>
      </c>
      <c r="W4" s="134" t="s">
        <v>93</v>
      </c>
      <c r="X4" s="136">
        <v>4.3857829010566762</v>
      </c>
      <c r="Y4" s="134">
        <v>3.8</v>
      </c>
      <c r="Z4" s="134">
        <v>0</v>
      </c>
      <c r="AA4" s="134" t="s">
        <v>93</v>
      </c>
      <c r="AB4" s="136">
        <v>1.5957829010566762</v>
      </c>
      <c r="AC4" s="134">
        <v>3.8</v>
      </c>
      <c r="AD4" s="134">
        <v>0</v>
      </c>
      <c r="AE4" s="135" t="s">
        <v>94</v>
      </c>
      <c r="AF4" s="168">
        <v>6.85</v>
      </c>
      <c r="AG4" s="134">
        <v>1</v>
      </c>
      <c r="AH4" s="134">
        <v>0</v>
      </c>
      <c r="AI4" s="135" t="s">
        <v>91</v>
      </c>
      <c r="AJ4" s="136">
        <v>5</v>
      </c>
      <c r="AK4" s="134">
        <v>1</v>
      </c>
      <c r="AL4" s="134">
        <v>0</v>
      </c>
      <c r="AM4" s="135" t="s">
        <v>91</v>
      </c>
      <c r="AN4" s="136">
        <v>0</v>
      </c>
      <c r="AO4" s="134">
        <v>0</v>
      </c>
      <c r="AP4" s="134">
        <v>0</v>
      </c>
      <c r="AQ4" s="135" t="s">
        <v>95</v>
      </c>
      <c r="AR4" s="136">
        <v>7.11</v>
      </c>
      <c r="AS4" s="134">
        <v>1</v>
      </c>
      <c r="AT4" s="134">
        <v>0.2</v>
      </c>
      <c r="AU4" s="135" t="s">
        <v>96</v>
      </c>
      <c r="AV4" s="136">
        <v>25</v>
      </c>
      <c r="AW4" s="134">
        <v>1</v>
      </c>
      <c r="AX4" s="134">
        <v>0</v>
      </c>
      <c r="AY4" s="135" t="s">
        <v>97</v>
      </c>
      <c r="AZ4" s="136">
        <v>14</v>
      </c>
      <c r="BA4" s="134">
        <v>1</v>
      </c>
      <c r="BB4" s="134">
        <v>1</v>
      </c>
      <c r="BC4" s="135" t="s">
        <v>91</v>
      </c>
      <c r="BD4" s="136">
        <v>0</v>
      </c>
      <c r="BE4" s="134">
        <v>0</v>
      </c>
      <c r="BF4" s="134">
        <v>0</v>
      </c>
      <c r="BG4" s="135" t="s">
        <v>91</v>
      </c>
      <c r="BH4" s="136">
        <v>0</v>
      </c>
      <c r="BI4" s="134">
        <v>0</v>
      </c>
      <c r="BJ4" s="138">
        <v>0</v>
      </c>
      <c r="BK4" s="138" t="s">
        <v>91</v>
      </c>
      <c r="BL4" s="136">
        <v>0</v>
      </c>
      <c r="BM4" s="134">
        <v>0</v>
      </c>
      <c r="BN4" s="138">
        <v>0</v>
      </c>
      <c r="BO4" s="138" t="s">
        <v>91</v>
      </c>
      <c r="BP4" s="136">
        <v>0</v>
      </c>
      <c r="BQ4" s="134">
        <v>0</v>
      </c>
      <c r="BR4" s="138">
        <v>0.05</v>
      </c>
      <c r="BS4" s="137" t="s">
        <v>98</v>
      </c>
      <c r="BT4" s="136">
        <v>12</v>
      </c>
      <c r="BU4" s="134">
        <v>1</v>
      </c>
      <c r="BV4" s="138">
        <v>0.05</v>
      </c>
      <c r="BW4" s="137" t="s">
        <v>99</v>
      </c>
      <c r="BX4" s="136">
        <v>10</v>
      </c>
      <c r="BY4" s="134">
        <v>1</v>
      </c>
      <c r="BZ4" s="138">
        <v>0.05</v>
      </c>
      <c r="CA4" s="137" t="s">
        <v>100</v>
      </c>
      <c r="CB4" s="136">
        <v>11</v>
      </c>
      <c r="CC4" s="134">
        <v>1</v>
      </c>
      <c r="CD4" s="134">
        <v>0.7</v>
      </c>
      <c r="CE4" s="135" t="s">
        <v>101</v>
      </c>
      <c r="CF4" s="136">
        <v>55.65</v>
      </c>
      <c r="CG4" s="134">
        <v>2</v>
      </c>
      <c r="CH4" s="134">
        <v>0.6</v>
      </c>
      <c r="CI4" s="137" t="s">
        <v>102</v>
      </c>
      <c r="CJ4" s="136">
        <v>81.56</v>
      </c>
      <c r="CK4" s="134">
        <v>2</v>
      </c>
      <c r="CL4" s="134">
        <v>0.6</v>
      </c>
      <c r="CM4" s="135" t="s">
        <v>103</v>
      </c>
      <c r="CN4" s="136">
        <v>70.39</v>
      </c>
      <c r="CO4" s="134">
        <v>1</v>
      </c>
      <c r="CP4" s="134">
        <v>0</v>
      </c>
      <c r="CQ4" s="135" t="s">
        <v>91</v>
      </c>
      <c r="CR4" s="136">
        <v>0</v>
      </c>
      <c r="CS4" s="134">
        <v>0</v>
      </c>
      <c r="CT4" s="134">
        <v>0.4</v>
      </c>
      <c r="CU4" s="135" t="s">
        <v>104</v>
      </c>
      <c r="CV4" s="136">
        <v>78.959999999999994</v>
      </c>
      <c r="CW4" s="134">
        <v>1</v>
      </c>
      <c r="CX4" s="134">
        <v>0</v>
      </c>
      <c r="CY4" s="135" t="s">
        <v>91</v>
      </c>
      <c r="CZ4" s="136">
        <v>0</v>
      </c>
      <c r="DA4" s="134">
        <v>0</v>
      </c>
      <c r="DB4" s="138">
        <v>0.3</v>
      </c>
      <c r="DC4" s="135" t="s">
        <v>105</v>
      </c>
      <c r="DD4" s="136">
        <v>213.95</v>
      </c>
      <c r="DE4" s="134">
        <v>1</v>
      </c>
    </row>
    <row r="5" spans="1:109" s="143" customFormat="1" x14ac:dyDescent="0.35">
      <c r="A5" s="133" t="str">
        <f t="shared" si="0"/>
        <v>Elantra Sport (2019-2020)</v>
      </c>
      <c r="B5" s="155">
        <v>3</v>
      </c>
      <c r="C5" s="133" t="s">
        <v>106</v>
      </c>
      <c r="D5" s="133" t="s">
        <v>107</v>
      </c>
      <c r="E5" s="133"/>
      <c r="F5" s="134">
        <v>0.3</v>
      </c>
      <c r="G5" s="135" t="s">
        <v>91</v>
      </c>
      <c r="H5" s="136">
        <v>0</v>
      </c>
      <c r="I5" s="134">
        <v>0</v>
      </c>
      <c r="J5" s="134">
        <v>0.5</v>
      </c>
      <c r="K5" s="135" t="s">
        <v>91</v>
      </c>
      <c r="L5" s="136">
        <v>0</v>
      </c>
      <c r="M5" s="134">
        <v>0</v>
      </c>
      <c r="N5" s="134">
        <v>1.5</v>
      </c>
      <c r="O5" s="135" t="s">
        <v>91</v>
      </c>
      <c r="P5" s="136">
        <v>0</v>
      </c>
      <c r="Q5" s="134">
        <v>0</v>
      </c>
      <c r="R5" s="134">
        <v>0</v>
      </c>
      <c r="S5" s="137" t="s">
        <v>92</v>
      </c>
      <c r="T5" s="136">
        <v>2.79</v>
      </c>
      <c r="U5" s="134">
        <v>4</v>
      </c>
      <c r="V5" s="134">
        <v>0</v>
      </c>
      <c r="W5" s="134" t="s">
        <v>93</v>
      </c>
      <c r="X5" s="136">
        <v>4.3857829010566762</v>
      </c>
      <c r="Y5" s="134">
        <v>4</v>
      </c>
      <c r="Z5" s="134">
        <v>0</v>
      </c>
      <c r="AA5" s="134" t="s">
        <v>93</v>
      </c>
      <c r="AB5" s="136">
        <v>1.5957829010566762</v>
      </c>
      <c r="AC5" s="134">
        <v>4</v>
      </c>
      <c r="AD5" s="134">
        <v>0</v>
      </c>
      <c r="AE5" s="135" t="s">
        <v>94</v>
      </c>
      <c r="AF5" s="168">
        <v>6.85</v>
      </c>
      <c r="AG5" s="134">
        <v>1</v>
      </c>
      <c r="AH5" s="134">
        <v>0</v>
      </c>
      <c r="AI5" s="135" t="s">
        <v>91</v>
      </c>
      <c r="AJ5" s="136">
        <v>5</v>
      </c>
      <c r="AK5" s="134">
        <v>1</v>
      </c>
      <c r="AL5" s="134">
        <v>0</v>
      </c>
      <c r="AM5" s="135" t="s">
        <v>91</v>
      </c>
      <c r="AN5" s="136">
        <v>0</v>
      </c>
      <c r="AO5" s="134">
        <v>0</v>
      </c>
      <c r="AP5" s="134">
        <v>0</v>
      </c>
      <c r="AQ5" s="135" t="s">
        <v>95</v>
      </c>
      <c r="AR5" s="136">
        <v>7.11</v>
      </c>
      <c r="AS5" s="134">
        <v>1</v>
      </c>
      <c r="AT5" s="134">
        <v>0.2</v>
      </c>
      <c r="AU5" s="135" t="s">
        <v>96</v>
      </c>
      <c r="AV5" s="136">
        <v>25</v>
      </c>
      <c r="AW5" s="134">
        <v>1</v>
      </c>
      <c r="AX5" s="134">
        <v>0</v>
      </c>
      <c r="AY5" s="135" t="s">
        <v>108</v>
      </c>
      <c r="AZ5" s="136">
        <v>14</v>
      </c>
      <c r="BA5" s="134">
        <v>1</v>
      </c>
      <c r="BB5" s="134">
        <v>1</v>
      </c>
      <c r="BC5" s="135" t="s">
        <v>91</v>
      </c>
      <c r="BD5" s="136">
        <v>0</v>
      </c>
      <c r="BE5" s="134">
        <v>0</v>
      </c>
      <c r="BF5" s="134">
        <v>0</v>
      </c>
      <c r="BG5" s="135" t="s">
        <v>91</v>
      </c>
      <c r="BH5" s="136">
        <v>0</v>
      </c>
      <c r="BI5" s="134">
        <v>0</v>
      </c>
      <c r="BJ5" s="138">
        <v>0</v>
      </c>
      <c r="BK5" s="138" t="s">
        <v>91</v>
      </c>
      <c r="BL5" s="136">
        <v>0</v>
      </c>
      <c r="BM5" s="134">
        <v>0</v>
      </c>
      <c r="BN5" s="138">
        <v>0</v>
      </c>
      <c r="BO5" s="138" t="s">
        <v>91</v>
      </c>
      <c r="BP5" s="136">
        <v>0</v>
      </c>
      <c r="BQ5" s="134">
        <v>0</v>
      </c>
      <c r="BR5" s="138">
        <v>0.05</v>
      </c>
      <c r="BS5" s="137" t="s">
        <v>98</v>
      </c>
      <c r="BT5" s="136">
        <v>12</v>
      </c>
      <c r="BU5" s="134">
        <v>1</v>
      </c>
      <c r="BV5" s="138">
        <v>0.05</v>
      </c>
      <c r="BW5" s="137" t="s">
        <v>99</v>
      </c>
      <c r="BX5" s="136">
        <v>10</v>
      </c>
      <c r="BY5" s="134">
        <v>1</v>
      </c>
      <c r="BZ5" s="138">
        <v>0</v>
      </c>
      <c r="CA5" s="137" t="s">
        <v>91</v>
      </c>
      <c r="CB5" s="136">
        <v>0</v>
      </c>
      <c r="CC5" s="134">
        <v>0</v>
      </c>
      <c r="CD5" s="134">
        <v>0.7</v>
      </c>
      <c r="CE5" s="135" t="s">
        <v>109</v>
      </c>
      <c r="CF5" s="136">
        <v>52.7</v>
      </c>
      <c r="CG5" s="134">
        <v>2</v>
      </c>
      <c r="CH5" s="134">
        <v>0.6</v>
      </c>
      <c r="CI5" s="137" t="s">
        <v>110</v>
      </c>
      <c r="CJ5" s="136">
        <v>57.88</v>
      </c>
      <c r="CK5" s="134">
        <v>2</v>
      </c>
      <c r="CL5" s="134">
        <v>0.5</v>
      </c>
      <c r="CM5" s="135" t="s">
        <v>111</v>
      </c>
      <c r="CN5" s="136">
        <v>67.290000000000006</v>
      </c>
      <c r="CO5" s="134">
        <v>1</v>
      </c>
      <c r="CP5" s="134">
        <v>0</v>
      </c>
      <c r="CQ5" s="135" t="s">
        <v>112</v>
      </c>
      <c r="CR5" s="136">
        <v>4.33</v>
      </c>
      <c r="CS5" s="134">
        <v>1</v>
      </c>
      <c r="CT5" s="134">
        <v>0.4</v>
      </c>
      <c r="CU5" s="135" t="s">
        <v>113</v>
      </c>
      <c r="CV5" s="136">
        <v>84.04</v>
      </c>
      <c r="CW5" s="134">
        <v>1</v>
      </c>
      <c r="CX5" s="134">
        <v>0</v>
      </c>
      <c r="CY5" s="135" t="s">
        <v>114</v>
      </c>
      <c r="CZ5" s="136">
        <v>2.38</v>
      </c>
      <c r="DA5" s="134">
        <v>1</v>
      </c>
      <c r="DB5" s="138">
        <v>0.3</v>
      </c>
      <c r="DC5" s="135" t="s">
        <v>115</v>
      </c>
      <c r="DD5" s="136">
        <v>148.11000000000001</v>
      </c>
      <c r="DE5" s="134">
        <v>1</v>
      </c>
    </row>
    <row r="6" spans="1:109" s="143" customFormat="1" x14ac:dyDescent="0.35">
      <c r="A6" s="133" t="str">
        <f t="shared" si="0"/>
        <v>Elantra Essential, Preferred  (2019-2020)</v>
      </c>
      <c r="B6" s="155">
        <v>4</v>
      </c>
      <c r="C6" s="133" t="s">
        <v>106</v>
      </c>
      <c r="D6" s="133" t="s">
        <v>116</v>
      </c>
      <c r="E6" s="133" t="s">
        <v>117</v>
      </c>
      <c r="F6" s="134">
        <v>0.3</v>
      </c>
      <c r="G6" s="135" t="s">
        <v>91</v>
      </c>
      <c r="H6" s="136">
        <v>0</v>
      </c>
      <c r="I6" s="134">
        <v>0</v>
      </c>
      <c r="J6" s="134">
        <v>0.5</v>
      </c>
      <c r="K6" s="135" t="s">
        <v>91</v>
      </c>
      <c r="L6" s="136">
        <v>0</v>
      </c>
      <c r="M6" s="134">
        <v>0</v>
      </c>
      <c r="N6" s="134">
        <v>1.5</v>
      </c>
      <c r="O6" s="135" t="s">
        <v>91</v>
      </c>
      <c r="P6" s="136">
        <v>0</v>
      </c>
      <c r="Q6" s="134">
        <v>0</v>
      </c>
      <c r="R6" s="134">
        <v>0</v>
      </c>
      <c r="S6" s="137" t="s">
        <v>92</v>
      </c>
      <c r="T6" s="136">
        <v>2.79</v>
      </c>
      <c r="U6" s="134">
        <v>4</v>
      </c>
      <c r="V6" s="134">
        <v>0</v>
      </c>
      <c r="W6" s="134" t="s">
        <v>93</v>
      </c>
      <c r="X6" s="136">
        <v>4.3857829010566762</v>
      </c>
      <c r="Y6" s="134">
        <v>4</v>
      </c>
      <c r="Z6" s="134">
        <v>0</v>
      </c>
      <c r="AA6" s="134" t="s">
        <v>93</v>
      </c>
      <c r="AB6" s="136">
        <v>1.5957829010566762</v>
      </c>
      <c r="AC6" s="134">
        <v>4</v>
      </c>
      <c r="AD6" s="134">
        <v>0</v>
      </c>
      <c r="AE6" s="135" t="s">
        <v>94</v>
      </c>
      <c r="AF6" s="168">
        <v>6.85</v>
      </c>
      <c r="AG6" s="134">
        <v>1</v>
      </c>
      <c r="AH6" s="134">
        <v>0</v>
      </c>
      <c r="AI6" s="135" t="s">
        <v>91</v>
      </c>
      <c r="AJ6" s="136">
        <v>5</v>
      </c>
      <c r="AK6" s="134">
        <v>1</v>
      </c>
      <c r="AL6" s="134">
        <v>0</v>
      </c>
      <c r="AM6" s="135" t="s">
        <v>91</v>
      </c>
      <c r="AN6" s="136">
        <v>0</v>
      </c>
      <c r="AO6" s="134">
        <v>0</v>
      </c>
      <c r="AP6" s="134">
        <v>0</v>
      </c>
      <c r="AQ6" s="135" t="s">
        <v>95</v>
      </c>
      <c r="AR6" s="136">
        <v>7.11</v>
      </c>
      <c r="AS6" s="134">
        <v>1</v>
      </c>
      <c r="AT6" s="134">
        <v>0.2</v>
      </c>
      <c r="AU6" s="135" t="s">
        <v>96</v>
      </c>
      <c r="AV6" s="136">
        <v>25</v>
      </c>
      <c r="AW6" s="134">
        <v>1</v>
      </c>
      <c r="AX6" s="134">
        <v>0</v>
      </c>
      <c r="AY6" s="135" t="s">
        <v>108</v>
      </c>
      <c r="AZ6" s="136">
        <v>14</v>
      </c>
      <c r="BA6" s="134">
        <v>1</v>
      </c>
      <c r="BB6" s="134">
        <v>1</v>
      </c>
      <c r="BC6" s="135" t="s">
        <v>91</v>
      </c>
      <c r="BD6" s="136">
        <v>0</v>
      </c>
      <c r="BE6" s="134">
        <v>0</v>
      </c>
      <c r="BF6" s="134">
        <v>0</v>
      </c>
      <c r="BG6" s="135" t="s">
        <v>91</v>
      </c>
      <c r="BH6" s="136">
        <v>0</v>
      </c>
      <c r="BI6" s="134">
        <v>0</v>
      </c>
      <c r="BJ6" s="138">
        <v>0</v>
      </c>
      <c r="BK6" s="138" t="s">
        <v>91</v>
      </c>
      <c r="BL6" s="136">
        <v>0</v>
      </c>
      <c r="BM6" s="134">
        <v>0</v>
      </c>
      <c r="BN6" s="138">
        <v>0</v>
      </c>
      <c r="BO6" s="138" t="s">
        <v>91</v>
      </c>
      <c r="BP6" s="136">
        <v>0</v>
      </c>
      <c r="BQ6" s="134">
        <v>0</v>
      </c>
      <c r="BR6" s="138">
        <v>0.05</v>
      </c>
      <c r="BS6" s="137" t="s">
        <v>98</v>
      </c>
      <c r="BT6" s="136">
        <v>12</v>
      </c>
      <c r="BU6" s="134">
        <v>1</v>
      </c>
      <c r="BV6" s="138">
        <v>0.05</v>
      </c>
      <c r="BW6" s="137" t="s">
        <v>99</v>
      </c>
      <c r="BX6" s="136">
        <v>10</v>
      </c>
      <c r="BY6" s="134">
        <v>1</v>
      </c>
      <c r="BZ6" s="138">
        <v>0</v>
      </c>
      <c r="CA6" s="137" t="s">
        <v>91</v>
      </c>
      <c r="CB6" s="136">
        <v>0</v>
      </c>
      <c r="CC6" s="134">
        <v>0</v>
      </c>
      <c r="CD6" s="134">
        <v>0.7</v>
      </c>
      <c r="CE6" s="135" t="s">
        <v>118</v>
      </c>
      <c r="CF6" s="136">
        <v>52.92</v>
      </c>
      <c r="CG6" s="134">
        <v>2</v>
      </c>
      <c r="CH6" s="134">
        <v>0.6</v>
      </c>
      <c r="CI6" s="137" t="s">
        <v>119</v>
      </c>
      <c r="CJ6" s="136">
        <v>65.47</v>
      </c>
      <c r="CK6" s="134">
        <v>2</v>
      </c>
      <c r="CL6" s="134">
        <v>0.5</v>
      </c>
      <c r="CM6" s="135" t="s">
        <v>111</v>
      </c>
      <c r="CN6" s="136">
        <v>67.290000000000006</v>
      </c>
      <c r="CO6" s="134">
        <v>1</v>
      </c>
      <c r="CP6" s="134">
        <v>0</v>
      </c>
      <c r="CQ6" s="135" t="s">
        <v>120</v>
      </c>
      <c r="CR6" s="136">
        <v>3.86</v>
      </c>
      <c r="CS6" s="134">
        <v>1</v>
      </c>
      <c r="CT6" s="134">
        <v>0.4</v>
      </c>
      <c r="CU6" s="135" t="s">
        <v>121</v>
      </c>
      <c r="CV6" s="136">
        <v>84.05</v>
      </c>
      <c r="CW6" s="134">
        <v>1</v>
      </c>
      <c r="CX6" s="134">
        <v>0</v>
      </c>
      <c r="CY6" s="135" t="s">
        <v>122</v>
      </c>
      <c r="CZ6" s="136">
        <v>3.86</v>
      </c>
      <c r="DA6" s="134">
        <v>1</v>
      </c>
      <c r="DB6" s="138">
        <v>0.3</v>
      </c>
      <c r="DC6" s="135" t="s">
        <v>105</v>
      </c>
      <c r="DD6" s="136">
        <v>213.95</v>
      </c>
      <c r="DE6" s="134">
        <v>1</v>
      </c>
    </row>
    <row r="7" spans="1:109" s="143" customFormat="1" x14ac:dyDescent="0.35">
      <c r="A7" s="133" t="str">
        <f t="shared" si="0"/>
        <v>Elantra Luxury, Ultimate  (2019-2020)</v>
      </c>
      <c r="B7" s="155">
        <v>4</v>
      </c>
      <c r="C7" s="133" t="s">
        <v>106</v>
      </c>
      <c r="D7" s="133" t="s">
        <v>116</v>
      </c>
      <c r="E7" s="133" t="s">
        <v>123</v>
      </c>
      <c r="F7" s="134">
        <v>0.3</v>
      </c>
      <c r="G7" s="135" t="s">
        <v>91</v>
      </c>
      <c r="H7" s="136">
        <v>0</v>
      </c>
      <c r="I7" s="134">
        <v>0</v>
      </c>
      <c r="J7" s="134">
        <v>0.5</v>
      </c>
      <c r="K7" s="135" t="s">
        <v>91</v>
      </c>
      <c r="L7" s="136">
        <v>0</v>
      </c>
      <c r="M7" s="134">
        <v>0</v>
      </c>
      <c r="N7" s="134">
        <v>1.5</v>
      </c>
      <c r="O7" s="135" t="s">
        <v>91</v>
      </c>
      <c r="P7" s="136">
        <v>0</v>
      </c>
      <c r="Q7" s="134">
        <v>0</v>
      </c>
      <c r="R7" s="134">
        <v>0</v>
      </c>
      <c r="S7" s="137" t="s">
        <v>92</v>
      </c>
      <c r="T7" s="136">
        <v>2.79</v>
      </c>
      <c r="U7" s="134">
        <v>4</v>
      </c>
      <c r="V7" s="134">
        <v>0</v>
      </c>
      <c r="W7" s="134" t="s">
        <v>93</v>
      </c>
      <c r="X7" s="136">
        <v>4.3857829010566762</v>
      </c>
      <c r="Y7" s="134">
        <v>4</v>
      </c>
      <c r="Z7" s="134">
        <v>0</v>
      </c>
      <c r="AA7" s="134" t="s">
        <v>93</v>
      </c>
      <c r="AB7" s="136">
        <v>1.5957829010566762</v>
      </c>
      <c r="AC7" s="134">
        <v>4</v>
      </c>
      <c r="AD7" s="134">
        <v>0</v>
      </c>
      <c r="AE7" s="135" t="s">
        <v>94</v>
      </c>
      <c r="AF7" s="168">
        <v>6.85</v>
      </c>
      <c r="AG7" s="134">
        <v>1</v>
      </c>
      <c r="AH7" s="134">
        <v>0</v>
      </c>
      <c r="AI7" s="135" t="s">
        <v>91</v>
      </c>
      <c r="AJ7" s="136">
        <v>5</v>
      </c>
      <c r="AK7" s="134">
        <v>1</v>
      </c>
      <c r="AL7" s="134">
        <v>0</v>
      </c>
      <c r="AM7" s="135" t="s">
        <v>91</v>
      </c>
      <c r="AN7" s="136">
        <v>0</v>
      </c>
      <c r="AO7" s="134">
        <v>0</v>
      </c>
      <c r="AP7" s="134">
        <v>0</v>
      </c>
      <c r="AQ7" s="135" t="s">
        <v>95</v>
      </c>
      <c r="AR7" s="136">
        <v>7.11</v>
      </c>
      <c r="AS7" s="134">
        <v>1</v>
      </c>
      <c r="AT7" s="134">
        <v>0.2</v>
      </c>
      <c r="AU7" s="135" t="s">
        <v>96</v>
      </c>
      <c r="AV7" s="136">
        <v>25</v>
      </c>
      <c r="AW7" s="134">
        <v>1</v>
      </c>
      <c r="AX7" s="134">
        <v>0</v>
      </c>
      <c r="AY7" s="135" t="s">
        <v>108</v>
      </c>
      <c r="AZ7" s="136">
        <v>14</v>
      </c>
      <c r="BA7" s="134">
        <v>1</v>
      </c>
      <c r="BB7" s="134">
        <v>1</v>
      </c>
      <c r="BC7" s="135" t="s">
        <v>91</v>
      </c>
      <c r="BD7" s="136">
        <v>0</v>
      </c>
      <c r="BE7" s="134">
        <v>0</v>
      </c>
      <c r="BF7" s="134">
        <v>0</v>
      </c>
      <c r="BG7" s="135" t="s">
        <v>91</v>
      </c>
      <c r="BH7" s="136">
        <v>0</v>
      </c>
      <c r="BI7" s="134">
        <v>0</v>
      </c>
      <c r="BJ7" s="138">
        <v>0</v>
      </c>
      <c r="BK7" s="138" t="s">
        <v>91</v>
      </c>
      <c r="BL7" s="136">
        <v>0</v>
      </c>
      <c r="BM7" s="134">
        <v>0</v>
      </c>
      <c r="BN7" s="138">
        <v>0</v>
      </c>
      <c r="BO7" s="138" t="s">
        <v>91</v>
      </c>
      <c r="BP7" s="136">
        <v>0</v>
      </c>
      <c r="BQ7" s="134">
        <v>0</v>
      </c>
      <c r="BR7" s="138">
        <v>0.05</v>
      </c>
      <c r="BS7" s="137" t="s">
        <v>98</v>
      </c>
      <c r="BT7" s="136">
        <v>12</v>
      </c>
      <c r="BU7" s="134">
        <v>1</v>
      </c>
      <c r="BV7" s="138">
        <v>0.05</v>
      </c>
      <c r="BW7" s="137" t="s">
        <v>99</v>
      </c>
      <c r="BX7" s="136">
        <v>10</v>
      </c>
      <c r="BY7" s="134">
        <v>1</v>
      </c>
      <c r="BZ7" s="138">
        <v>0</v>
      </c>
      <c r="CA7" s="137" t="s">
        <v>91</v>
      </c>
      <c r="CB7" s="136">
        <v>0</v>
      </c>
      <c r="CC7" s="134">
        <v>0</v>
      </c>
      <c r="CD7" s="134">
        <v>0.7</v>
      </c>
      <c r="CE7" s="135" t="s">
        <v>124</v>
      </c>
      <c r="CF7" s="136">
        <v>79.39</v>
      </c>
      <c r="CG7" s="134">
        <v>2</v>
      </c>
      <c r="CH7" s="134">
        <v>0.6</v>
      </c>
      <c r="CI7" s="137" t="s">
        <v>119</v>
      </c>
      <c r="CJ7" s="136">
        <v>65.47</v>
      </c>
      <c r="CK7" s="134">
        <v>2</v>
      </c>
      <c r="CL7" s="134">
        <v>0.5</v>
      </c>
      <c r="CM7" s="135" t="s">
        <v>111</v>
      </c>
      <c r="CN7" s="136">
        <v>67.290000000000006</v>
      </c>
      <c r="CO7" s="134">
        <v>1</v>
      </c>
      <c r="CP7" s="134">
        <v>0</v>
      </c>
      <c r="CQ7" s="135" t="s">
        <v>120</v>
      </c>
      <c r="CR7" s="136">
        <v>3.86</v>
      </c>
      <c r="CS7" s="134">
        <v>1</v>
      </c>
      <c r="CT7" s="134">
        <v>0.4</v>
      </c>
      <c r="CU7" s="135" t="s">
        <v>121</v>
      </c>
      <c r="CV7" s="136">
        <v>84.05</v>
      </c>
      <c r="CW7" s="134">
        <v>1</v>
      </c>
      <c r="CX7" s="134">
        <v>0</v>
      </c>
      <c r="CY7" s="135" t="s">
        <v>122</v>
      </c>
      <c r="CZ7" s="136">
        <v>3.86</v>
      </c>
      <c r="DA7" s="134">
        <v>1</v>
      </c>
      <c r="DB7" s="138">
        <v>0.3</v>
      </c>
      <c r="DC7" s="135" t="s">
        <v>105</v>
      </c>
      <c r="DD7" s="136">
        <v>213.95</v>
      </c>
      <c r="DE7" s="134">
        <v>1</v>
      </c>
    </row>
    <row r="8" spans="1:109" s="143" customFormat="1" x14ac:dyDescent="0.35">
      <c r="A8" s="133" t="str">
        <f t="shared" si="0"/>
        <v>Elantra (2021)</v>
      </c>
      <c r="B8" s="155">
        <v>4</v>
      </c>
      <c r="C8" s="133">
        <v>2021</v>
      </c>
      <c r="D8" s="133" t="s">
        <v>116</v>
      </c>
      <c r="E8" s="133"/>
      <c r="F8" s="134">
        <v>0.3</v>
      </c>
      <c r="G8" s="135" t="s">
        <v>91</v>
      </c>
      <c r="H8" s="136">
        <v>0</v>
      </c>
      <c r="I8" s="134">
        <v>0</v>
      </c>
      <c r="J8" s="134">
        <v>0.5</v>
      </c>
      <c r="K8" s="135" t="s">
        <v>91</v>
      </c>
      <c r="L8" s="136">
        <v>0</v>
      </c>
      <c r="M8" s="134">
        <v>0</v>
      </c>
      <c r="N8" s="134">
        <v>1.5</v>
      </c>
      <c r="O8" s="135" t="s">
        <v>91</v>
      </c>
      <c r="P8" s="136">
        <v>0</v>
      </c>
      <c r="Q8" s="134">
        <v>0</v>
      </c>
      <c r="R8" s="134">
        <v>0</v>
      </c>
      <c r="S8" s="137" t="s">
        <v>92</v>
      </c>
      <c r="T8" s="136">
        <v>2.79</v>
      </c>
      <c r="U8" s="134">
        <v>4.8</v>
      </c>
      <c r="V8" s="134">
        <v>0</v>
      </c>
      <c r="W8" s="134" t="s">
        <v>93</v>
      </c>
      <c r="X8" s="136">
        <v>4.3857829010566762</v>
      </c>
      <c r="Y8" s="134">
        <v>4.8</v>
      </c>
      <c r="Z8" s="134">
        <v>0</v>
      </c>
      <c r="AA8" s="134" t="s">
        <v>93</v>
      </c>
      <c r="AB8" s="136">
        <v>1.5957829010566762</v>
      </c>
      <c r="AC8" s="134">
        <v>4.8</v>
      </c>
      <c r="AD8" s="134">
        <v>0</v>
      </c>
      <c r="AE8" s="135" t="s">
        <v>297</v>
      </c>
      <c r="AF8" s="136">
        <v>17.2</v>
      </c>
      <c r="AG8" s="134">
        <v>1</v>
      </c>
      <c r="AH8" s="134">
        <v>0</v>
      </c>
      <c r="AI8" s="135" t="s">
        <v>91</v>
      </c>
      <c r="AJ8" s="136">
        <v>5</v>
      </c>
      <c r="AK8" s="134">
        <v>1</v>
      </c>
      <c r="AL8" s="134">
        <v>0</v>
      </c>
      <c r="AM8" s="135" t="s">
        <v>91</v>
      </c>
      <c r="AN8" s="136">
        <v>0</v>
      </c>
      <c r="AO8" s="134">
        <v>0</v>
      </c>
      <c r="AP8" s="134">
        <v>0</v>
      </c>
      <c r="AQ8" s="135" t="s">
        <v>95</v>
      </c>
      <c r="AR8" s="136">
        <v>7.11</v>
      </c>
      <c r="AS8" s="134">
        <v>1</v>
      </c>
      <c r="AT8" s="134">
        <v>0.2</v>
      </c>
      <c r="AU8" s="135" t="s">
        <v>298</v>
      </c>
      <c r="AV8" s="136">
        <v>20</v>
      </c>
      <c r="AW8" s="134">
        <v>1</v>
      </c>
      <c r="AX8" s="134">
        <v>0</v>
      </c>
      <c r="AY8" s="135" t="s">
        <v>299</v>
      </c>
      <c r="AZ8" s="136">
        <v>14</v>
      </c>
      <c r="BA8" s="134">
        <v>1</v>
      </c>
      <c r="BB8" s="134">
        <v>1</v>
      </c>
      <c r="BC8" s="135" t="s">
        <v>91</v>
      </c>
      <c r="BD8" s="136">
        <v>0</v>
      </c>
      <c r="BE8" s="134">
        <v>0</v>
      </c>
      <c r="BF8" s="134">
        <v>0.4</v>
      </c>
      <c r="BG8" s="163" t="s">
        <v>300</v>
      </c>
      <c r="BH8" s="136">
        <v>7.93</v>
      </c>
      <c r="BI8" s="134">
        <v>2</v>
      </c>
      <c r="BJ8" s="138">
        <v>0</v>
      </c>
      <c r="BK8" s="138" t="s">
        <v>91</v>
      </c>
      <c r="BL8" s="136">
        <v>0</v>
      </c>
      <c r="BM8" s="134">
        <v>0</v>
      </c>
      <c r="BN8" s="138">
        <v>0</v>
      </c>
      <c r="BO8" s="138" t="s">
        <v>91</v>
      </c>
      <c r="BP8" s="136">
        <v>0</v>
      </c>
      <c r="BQ8" s="134">
        <v>0</v>
      </c>
      <c r="BR8" s="138">
        <v>0.05</v>
      </c>
      <c r="BS8" s="137" t="s">
        <v>98</v>
      </c>
      <c r="BT8" s="136">
        <v>12</v>
      </c>
      <c r="BU8" s="134">
        <v>1</v>
      </c>
      <c r="BV8" s="138">
        <v>0.05</v>
      </c>
      <c r="BW8" s="137" t="s">
        <v>163</v>
      </c>
      <c r="BX8" s="136">
        <v>10.5</v>
      </c>
      <c r="BY8" s="134">
        <v>1</v>
      </c>
      <c r="BZ8" s="138">
        <v>0</v>
      </c>
      <c r="CA8" s="137" t="s">
        <v>91</v>
      </c>
      <c r="CB8" s="136">
        <v>0</v>
      </c>
      <c r="CC8" s="134">
        <v>0</v>
      </c>
      <c r="CD8" s="134">
        <v>0.6</v>
      </c>
      <c r="CE8" s="135" t="s">
        <v>109</v>
      </c>
      <c r="CF8" s="136">
        <v>52.7</v>
      </c>
      <c r="CG8" s="134">
        <v>2</v>
      </c>
      <c r="CH8" s="134">
        <v>0.7</v>
      </c>
      <c r="CI8" s="137" t="s">
        <v>301</v>
      </c>
      <c r="CJ8" s="136">
        <v>87.91</v>
      </c>
      <c r="CK8" s="134">
        <v>2</v>
      </c>
      <c r="CL8" s="134">
        <v>0.4</v>
      </c>
      <c r="CM8" s="135" t="s">
        <v>302</v>
      </c>
      <c r="CN8" s="136">
        <v>60.45</v>
      </c>
      <c r="CO8" s="134">
        <v>1</v>
      </c>
      <c r="CP8" s="134">
        <v>0</v>
      </c>
      <c r="CQ8" s="135" t="s">
        <v>91</v>
      </c>
      <c r="CR8" s="136">
        <v>0</v>
      </c>
      <c r="CS8" s="134">
        <v>0</v>
      </c>
      <c r="CT8" s="134">
        <v>0.5</v>
      </c>
      <c r="CU8" s="135" t="s">
        <v>303</v>
      </c>
      <c r="CV8" s="136">
        <v>89.66</v>
      </c>
      <c r="CW8" s="134">
        <v>1</v>
      </c>
      <c r="CX8" s="134">
        <v>0</v>
      </c>
      <c r="CY8" s="135" t="s">
        <v>91</v>
      </c>
      <c r="CZ8" s="136">
        <v>0</v>
      </c>
      <c r="DA8" s="134">
        <v>0</v>
      </c>
      <c r="DB8" s="138">
        <v>0.3</v>
      </c>
      <c r="DC8" s="135" t="s">
        <v>105</v>
      </c>
      <c r="DD8" s="136">
        <v>213.95</v>
      </c>
      <c r="DE8" s="134">
        <v>1</v>
      </c>
    </row>
    <row r="9" spans="1:109" s="143" customFormat="1" x14ac:dyDescent="0.35">
      <c r="A9" s="133" t="str">
        <f t="shared" si="0"/>
        <v>Elantra GT (2019)</v>
      </c>
      <c r="B9" s="155">
        <v>5</v>
      </c>
      <c r="C9" s="133">
        <v>2019</v>
      </c>
      <c r="D9" s="133" t="s">
        <v>125</v>
      </c>
      <c r="E9" s="133"/>
      <c r="F9" s="134">
        <v>0.3</v>
      </c>
      <c r="G9" s="135" t="s">
        <v>91</v>
      </c>
      <c r="H9" s="136">
        <v>0</v>
      </c>
      <c r="I9" s="134">
        <v>0</v>
      </c>
      <c r="J9" s="134">
        <v>0.5</v>
      </c>
      <c r="K9" s="135" t="s">
        <v>91</v>
      </c>
      <c r="L9" s="136">
        <v>0</v>
      </c>
      <c r="M9" s="134">
        <v>0</v>
      </c>
      <c r="N9" s="134">
        <v>1.5</v>
      </c>
      <c r="O9" s="135" t="s">
        <v>91</v>
      </c>
      <c r="P9" s="136">
        <v>0</v>
      </c>
      <c r="Q9" s="134">
        <v>0</v>
      </c>
      <c r="R9" s="134">
        <v>0</v>
      </c>
      <c r="S9" s="137" t="s">
        <v>92</v>
      </c>
      <c r="T9" s="136">
        <v>2.79</v>
      </c>
      <c r="U9" s="134">
        <v>4</v>
      </c>
      <c r="V9" s="134">
        <v>0</v>
      </c>
      <c r="W9" s="134" t="s">
        <v>93</v>
      </c>
      <c r="X9" s="136">
        <v>4.3857829010566762</v>
      </c>
      <c r="Y9" s="134">
        <v>4</v>
      </c>
      <c r="Z9" s="134">
        <v>0</v>
      </c>
      <c r="AA9" s="134" t="s">
        <v>93</v>
      </c>
      <c r="AB9" s="136">
        <v>1.5957829010566762</v>
      </c>
      <c r="AC9" s="134">
        <v>4</v>
      </c>
      <c r="AD9" s="134">
        <v>0</v>
      </c>
      <c r="AE9" s="135" t="s">
        <v>94</v>
      </c>
      <c r="AF9" s="168">
        <v>6.85</v>
      </c>
      <c r="AG9" s="134">
        <v>1</v>
      </c>
      <c r="AH9" s="134">
        <v>0</v>
      </c>
      <c r="AI9" s="135" t="s">
        <v>91</v>
      </c>
      <c r="AJ9" s="136">
        <v>5</v>
      </c>
      <c r="AK9" s="134">
        <v>1</v>
      </c>
      <c r="AL9" s="134">
        <v>0</v>
      </c>
      <c r="AM9" s="135" t="s">
        <v>91</v>
      </c>
      <c r="AN9" s="136">
        <v>0</v>
      </c>
      <c r="AO9" s="134">
        <v>0</v>
      </c>
      <c r="AP9" s="134">
        <v>0</v>
      </c>
      <c r="AQ9" s="135" t="s">
        <v>95</v>
      </c>
      <c r="AR9" s="136">
        <v>7.11</v>
      </c>
      <c r="AS9" s="134">
        <v>1</v>
      </c>
      <c r="AT9" s="134">
        <v>0.2</v>
      </c>
      <c r="AU9" s="135" t="s">
        <v>96</v>
      </c>
      <c r="AV9" s="136">
        <v>25</v>
      </c>
      <c r="AW9" s="134">
        <v>1</v>
      </c>
      <c r="AX9" s="134">
        <v>0</v>
      </c>
      <c r="AY9" s="135" t="s">
        <v>108</v>
      </c>
      <c r="AZ9" s="136">
        <v>14</v>
      </c>
      <c r="BA9" s="134">
        <v>1</v>
      </c>
      <c r="BB9" s="134">
        <v>1</v>
      </c>
      <c r="BC9" s="135" t="s">
        <v>91</v>
      </c>
      <c r="BD9" s="136">
        <v>0</v>
      </c>
      <c r="BE9" s="134">
        <v>0</v>
      </c>
      <c r="BF9" s="134">
        <v>0</v>
      </c>
      <c r="BG9" s="135" t="s">
        <v>91</v>
      </c>
      <c r="BH9" s="136">
        <v>0</v>
      </c>
      <c r="BI9" s="134">
        <v>0</v>
      </c>
      <c r="BJ9" s="138">
        <v>0</v>
      </c>
      <c r="BK9" s="138" t="s">
        <v>91</v>
      </c>
      <c r="BL9" s="136">
        <v>0</v>
      </c>
      <c r="BM9" s="134">
        <v>0</v>
      </c>
      <c r="BN9" s="138">
        <v>0</v>
      </c>
      <c r="BO9" s="138" t="s">
        <v>91</v>
      </c>
      <c r="BP9" s="136">
        <v>0</v>
      </c>
      <c r="BQ9" s="134">
        <v>0</v>
      </c>
      <c r="BR9" s="138">
        <v>0.05</v>
      </c>
      <c r="BS9" s="137" t="s">
        <v>98</v>
      </c>
      <c r="BT9" s="136">
        <v>12</v>
      </c>
      <c r="BU9" s="134">
        <v>1</v>
      </c>
      <c r="BV9" s="138">
        <v>0.05</v>
      </c>
      <c r="BW9" s="137" t="s">
        <v>99</v>
      </c>
      <c r="BX9" s="136">
        <v>10</v>
      </c>
      <c r="BY9" s="134">
        <v>1</v>
      </c>
      <c r="BZ9" s="138">
        <v>0.05</v>
      </c>
      <c r="CA9" s="137" t="s">
        <v>126</v>
      </c>
      <c r="CB9" s="136">
        <v>13.43</v>
      </c>
      <c r="CC9" s="134">
        <v>1</v>
      </c>
      <c r="CD9" s="134">
        <v>0.7</v>
      </c>
      <c r="CE9" s="135" t="s">
        <v>124</v>
      </c>
      <c r="CF9" s="136">
        <v>79.39</v>
      </c>
      <c r="CG9" s="134">
        <v>2</v>
      </c>
      <c r="CH9" s="134">
        <v>0.6</v>
      </c>
      <c r="CI9" s="137" t="s">
        <v>119</v>
      </c>
      <c r="CJ9" s="136">
        <v>65.47</v>
      </c>
      <c r="CK9" s="134">
        <v>2</v>
      </c>
      <c r="CL9" s="134">
        <v>0.6</v>
      </c>
      <c r="CM9" s="135" t="s">
        <v>127</v>
      </c>
      <c r="CN9" s="136">
        <v>67.290000000000006</v>
      </c>
      <c r="CO9" s="134">
        <v>1</v>
      </c>
      <c r="CP9" s="134">
        <v>0</v>
      </c>
      <c r="CQ9" s="135" t="s">
        <v>128</v>
      </c>
      <c r="CR9" s="136">
        <v>2.38</v>
      </c>
      <c r="CS9" s="134">
        <v>1</v>
      </c>
      <c r="CT9" s="134">
        <v>0.4</v>
      </c>
      <c r="CU9" s="135" t="s">
        <v>129</v>
      </c>
      <c r="CV9" s="136">
        <v>84.04</v>
      </c>
      <c r="CW9" s="134">
        <v>1</v>
      </c>
      <c r="CX9" s="134">
        <v>0</v>
      </c>
      <c r="CY9" s="135" t="s">
        <v>130</v>
      </c>
      <c r="CZ9" s="136">
        <v>0</v>
      </c>
      <c r="DA9" s="134">
        <v>1</v>
      </c>
      <c r="DB9" s="138">
        <v>0.3</v>
      </c>
      <c r="DC9" s="135" t="s">
        <v>131</v>
      </c>
      <c r="DD9" s="136">
        <v>166.59</v>
      </c>
      <c r="DE9" s="134">
        <v>1</v>
      </c>
    </row>
    <row r="10" spans="1:109" s="143" customFormat="1" x14ac:dyDescent="0.35">
      <c r="A10" s="133" t="str">
        <f t="shared" si="0"/>
        <v>Elantra GT Turbo / GT N Line (2019)</v>
      </c>
      <c r="B10" s="155">
        <v>5</v>
      </c>
      <c r="C10" s="133">
        <v>2019</v>
      </c>
      <c r="D10" s="133" t="s">
        <v>132</v>
      </c>
      <c r="E10" s="133"/>
      <c r="F10" s="134">
        <v>0.3</v>
      </c>
      <c r="G10" s="135" t="s">
        <v>91</v>
      </c>
      <c r="H10" s="136">
        <v>0</v>
      </c>
      <c r="I10" s="134">
        <v>0</v>
      </c>
      <c r="J10" s="134">
        <v>0.5</v>
      </c>
      <c r="K10" s="135" t="s">
        <v>91</v>
      </c>
      <c r="L10" s="136">
        <v>0</v>
      </c>
      <c r="M10" s="134">
        <v>0</v>
      </c>
      <c r="N10" s="134">
        <v>1.5</v>
      </c>
      <c r="O10" s="135" t="s">
        <v>91</v>
      </c>
      <c r="P10" s="136">
        <v>0</v>
      </c>
      <c r="Q10" s="134">
        <v>0</v>
      </c>
      <c r="R10" s="134">
        <v>0</v>
      </c>
      <c r="S10" s="137" t="s">
        <v>92</v>
      </c>
      <c r="T10" s="136">
        <v>2.79</v>
      </c>
      <c r="U10" s="134">
        <v>4</v>
      </c>
      <c r="V10" s="134">
        <v>0</v>
      </c>
      <c r="W10" s="134" t="s">
        <v>93</v>
      </c>
      <c r="X10" s="136">
        <v>4.3857829010566762</v>
      </c>
      <c r="Y10" s="134">
        <v>4</v>
      </c>
      <c r="Z10" s="134">
        <v>0</v>
      </c>
      <c r="AA10" s="134" t="s">
        <v>93</v>
      </c>
      <c r="AB10" s="136">
        <v>1.5957829010566762</v>
      </c>
      <c r="AC10" s="134">
        <v>4</v>
      </c>
      <c r="AD10" s="134">
        <v>0</v>
      </c>
      <c r="AE10" s="135" t="s">
        <v>94</v>
      </c>
      <c r="AF10" s="168">
        <v>6.85</v>
      </c>
      <c r="AG10" s="134">
        <v>1</v>
      </c>
      <c r="AH10" s="134">
        <v>0</v>
      </c>
      <c r="AI10" s="135" t="s">
        <v>91</v>
      </c>
      <c r="AJ10" s="136">
        <v>5</v>
      </c>
      <c r="AK10" s="134">
        <v>1</v>
      </c>
      <c r="AL10" s="134">
        <v>0</v>
      </c>
      <c r="AM10" s="135" t="s">
        <v>91</v>
      </c>
      <c r="AN10" s="136">
        <v>0</v>
      </c>
      <c r="AO10" s="134">
        <v>0</v>
      </c>
      <c r="AP10" s="134">
        <v>0</v>
      </c>
      <c r="AQ10" s="135" t="s">
        <v>95</v>
      </c>
      <c r="AR10" s="136">
        <v>7.11</v>
      </c>
      <c r="AS10" s="134">
        <v>1</v>
      </c>
      <c r="AT10" s="134">
        <v>0.2</v>
      </c>
      <c r="AU10" s="135" t="s">
        <v>96</v>
      </c>
      <c r="AV10" s="136">
        <v>25</v>
      </c>
      <c r="AW10" s="134">
        <v>1</v>
      </c>
      <c r="AX10" s="134">
        <v>0</v>
      </c>
      <c r="AY10" s="135" t="s">
        <v>108</v>
      </c>
      <c r="AZ10" s="136">
        <v>14</v>
      </c>
      <c r="BA10" s="134">
        <v>1</v>
      </c>
      <c r="BB10" s="134">
        <v>1</v>
      </c>
      <c r="BC10" s="135" t="s">
        <v>91</v>
      </c>
      <c r="BD10" s="136">
        <v>0</v>
      </c>
      <c r="BE10" s="134">
        <v>0</v>
      </c>
      <c r="BF10" s="134">
        <v>0</v>
      </c>
      <c r="BG10" s="135" t="s">
        <v>91</v>
      </c>
      <c r="BH10" s="136">
        <v>0</v>
      </c>
      <c r="BI10" s="134">
        <v>0</v>
      </c>
      <c r="BJ10" s="138">
        <v>0</v>
      </c>
      <c r="BK10" s="138" t="s">
        <v>91</v>
      </c>
      <c r="BL10" s="136">
        <v>0</v>
      </c>
      <c r="BM10" s="134">
        <v>0</v>
      </c>
      <c r="BN10" s="138">
        <v>0</v>
      </c>
      <c r="BO10" s="138" t="s">
        <v>91</v>
      </c>
      <c r="BP10" s="136">
        <v>0</v>
      </c>
      <c r="BQ10" s="134">
        <v>0</v>
      </c>
      <c r="BR10" s="138">
        <v>0.05</v>
      </c>
      <c r="BS10" s="137" t="s">
        <v>98</v>
      </c>
      <c r="BT10" s="136">
        <v>12</v>
      </c>
      <c r="BU10" s="134">
        <v>1</v>
      </c>
      <c r="BV10" s="138">
        <v>0.05</v>
      </c>
      <c r="BW10" s="137" t="s">
        <v>99</v>
      </c>
      <c r="BX10" s="136">
        <v>10</v>
      </c>
      <c r="BY10" s="134">
        <v>1</v>
      </c>
      <c r="BZ10" s="138">
        <v>0.05</v>
      </c>
      <c r="CA10" s="137" t="s">
        <v>126</v>
      </c>
      <c r="CB10" s="136">
        <v>13.43</v>
      </c>
      <c r="CC10" s="134">
        <v>1</v>
      </c>
      <c r="CD10" s="134">
        <v>0.7</v>
      </c>
      <c r="CE10" s="135" t="s">
        <v>133</v>
      </c>
      <c r="CF10" s="136">
        <v>64.34</v>
      </c>
      <c r="CG10" s="134">
        <v>2</v>
      </c>
      <c r="CH10" s="134">
        <v>0.6</v>
      </c>
      <c r="CI10" s="137" t="s">
        <v>110</v>
      </c>
      <c r="CJ10" s="136">
        <v>57.88</v>
      </c>
      <c r="CK10" s="134">
        <v>2</v>
      </c>
      <c r="CL10" s="134">
        <v>0.6</v>
      </c>
      <c r="CM10" s="135" t="s">
        <v>127</v>
      </c>
      <c r="CN10" s="136">
        <v>67.290000000000006</v>
      </c>
      <c r="CO10" s="134">
        <v>1</v>
      </c>
      <c r="CP10" s="134">
        <v>0</v>
      </c>
      <c r="CQ10" s="135" t="s">
        <v>128</v>
      </c>
      <c r="CR10" s="136">
        <v>2.38</v>
      </c>
      <c r="CS10" s="134">
        <v>1</v>
      </c>
      <c r="CT10" s="134">
        <v>0.4</v>
      </c>
      <c r="CU10" s="135" t="s">
        <v>134</v>
      </c>
      <c r="CV10" s="136">
        <v>84.04</v>
      </c>
      <c r="CW10" s="134">
        <v>1</v>
      </c>
      <c r="CX10" s="134">
        <v>0</v>
      </c>
      <c r="CY10" s="135" t="s">
        <v>135</v>
      </c>
      <c r="CZ10" s="136">
        <v>4.33</v>
      </c>
      <c r="DA10" s="134">
        <v>1</v>
      </c>
      <c r="DB10" s="138">
        <v>0.3</v>
      </c>
      <c r="DC10" s="135" t="s">
        <v>115</v>
      </c>
      <c r="DD10" s="136">
        <v>148.11000000000001</v>
      </c>
      <c r="DE10" s="134">
        <v>1</v>
      </c>
    </row>
    <row r="11" spans="1:109" s="143" customFormat="1" ht="14.5" customHeight="1" x14ac:dyDescent="0.35">
      <c r="A11" s="133" t="str">
        <f t="shared" si="0"/>
        <v>Elantra GT / GT Turbo / GT N Line (2020)</v>
      </c>
      <c r="B11" s="155">
        <v>5</v>
      </c>
      <c r="C11" s="133">
        <v>2020</v>
      </c>
      <c r="D11" s="133" t="s">
        <v>136</v>
      </c>
      <c r="E11" s="133"/>
      <c r="F11" s="134">
        <v>0.3</v>
      </c>
      <c r="G11" s="135" t="s">
        <v>91</v>
      </c>
      <c r="H11" s="136">
        <v>0</v>
      </c>
      <c r="I11" s="134">
        <v>0</v>
      </c>
      <c r="J11" s="134">
        <v>0.5</v>
      </c>
      <c r="K11" s="135" t="s">
        <v>91</v>
      </c>
      <c r="L11" s="136">
        <v>0</v>
      </c>
      <c r="M11" s="134">
        <v>0</v>
      </c>
      <c r="N11" s="134">
        <v>1.5</v>
      </c>
      <c r="O11" s="135" t="s">
        <v>91</v>
      </c>
      <c r="P11" s="136">
        <v>0</v>
      </c>
      <c r="Q11" s="134">
        <v>0</v>
      </c>
      <c r="R11" s="134">
        <v>0</v>
      </c>
      <c r="S11" s="137" t="s">
        <v>92</v>
      </c>
      <c r="T11" s="136">
        <v>2.79</v>
      </c>
      <c r="U11" s="134">
        <v>4</v>
      </c>
      <c r="V11" s="134">
        <v>0</v>
      </c>
      <c r="W11" s="134" t="s">
        <v>93</v>
      </c>
      <c r="X11" s="136">
        <v>4.3857829010566762</v>
      </c>
      <c r="Y11" s="134">
        <v>4</v>
      </c>
      <c r="Z11" s="134">
        <v>0</v>
      </c>
      <c r="AA11" s="134" t="s">
        <v>93</v>
      </c>
      <c r="AB11" s="136">
        <v>1.5957829010566762</v>
      </c>
      <c r="AC11" s="134">
        <v>4</v>
      </c>
      <c r="AD11" s="134">
        <v>0</v>
      </c>
      <c r="AE11" s="135" t="s">
        <v>94</v>
      </c>
      <c r="AF11" s="168">
        <v>6.85</v>
      </c>
      <c r="AG11" s="134">
        <v>1</v>
      </c>
      <c r="AH11" s="134">
        <v>0</v>
      </c>
      <c r="AI11" s="135" t="s">
        <v>91</v>
      </c>
      <c r="AJ11" s="136">
        <v>5</v>
      </c>
      <c r="AK11" s="134">
        <v>1</v>
      </c>
      <c r="AL11" s="134">
        <v>0</v>
      </c>
      <c r="AM11" s="135" t="s">
        <v>91</v>
      </c>
      <c r="AN11" s="136">
        <v>0</v>
      </c>
      <c r="AO11" s="134">
        <v>0</v>
      </c>
      <c r="AP11" s="134">
        <v>0</v>
      </c>
      <c r="AQ11" s="135" t="s">
        <v>95</v>
      </c>
      <c r="AR11" s="136">
        <v>7.11</v>
      </c>
      <c r="AS11" s="134">
        <v>1</v>
      </c>
      <c r="AT11" s="134">
        <v>0.2</v>
      </c>
      <c r="AU11" s="135" t="s">
        <v>96</v>
      </c>
      <c r="AV11" s="136">
        <v>25</v>
      </c>
      <c r="AW11" s="134">
        <v>1</v>
      </c>
      <c r="AX11" s="134">
        <v>0</v>
      </c>
      <c r="AY11" s="135" t="s">
        <v>108</v>
      </c>
      <c r="AZ11" s="136">
        <v>14</v>
      </c>
      <c r="BA11" s="134">
        <v>1</v>
      </c>
      <c r="BB11" s="134">
        <v>1</v>
      </c>
      <c r="BC11" s="135" t="s">
        <v>91</v>
      </c>
      <c r="BD11" s="136">
        <v>0</v>
      </c>
      <c r="BE11" s="134">
        <v>0</v>
      </c>
      <c r="BF11" s="134">
        <v>0.4</v>
      </c>
      <c r="BG11" s="135" t="s">
        <v>300</v>
      </c>
      <c r="BH11" s="136">
        <v>7.93</v>
      </c>
      <c r="BI11" s="134">
        <v>2</v>
      </c>
      <c r="BJ11" s="138">
        <v>0</v>
      </c>
      <c r="BK11" s="138" t="s">
        <v>91</v>
      </c>
      <c r="BL11" s="136">
        <v>0</v>
      </c>
      <c r="BM11" s="134">
        <v>0</v>
      </c>
      <c r="BN11" s="138">
        <v>0</v>
      </c>
      <c r="BO11" s="138" t="s">
        <v>91</v>
      </c>
      <c r="BP11" s="136">
        <v>0</v>
      </c>
      <c r="BQ11" s="134">
        <v>0</v>
      </c>
      <c r="BR11" s="138">
        <v>0.05</v>
      </c>
      <c r="BS11" s="137" t="s">
        <v>98</v>
      </c>
      <c r="BT11" s="136">
        <v>12</v>
      </c>
      <c r="BU11" s="134">
        <v>1</v>
      </c>
      <c r="BV11" s="138">
        <v>0.05</v>
      </c>
      <c r="BW11" s="137" t="s">
        <v>99</v>
      </c>
      <c r="BX11" s="136">
        <v>10</v>
      </c>
      <c r="BY11" s="134">
        <v>1</v>
      </c>
      <c r="BZ11" s="138">
        <v>0.05</v>
      </c>
      <c r="CA11" s="137" t="s">
        <v>126</v>
      </c>
      <c r="CB11" s="136">
        <v>13.43</v>
      </c>
      <c r="CC11" s="134">
        <v>1</v>
      </c>
      <c r="CD11" s="134">
        <v>0.7</v>
      </c>
      <c r="CE11" s="135" t="s">
        <v>133</v>
      </c>
      <c r="CF11" s="136">
        <v>64.34</v>
      </c>
      <c r="CG11" s="134">
        <v>2</v>
      </c>
      <c r="CH11" s="134">
        <v>0.6</v>
      </c>
      <c r="CI11" s="137" t="s">
        <v>110</v>
      </c>
      <c r="CJ11" s="136">
        <v>57.88</v>
      </c>
      <c r="CK11" s="134">
        <v>2</v>
      </c>
      <c r="CL11" s="134">
        <v>0.6</v>
      </c>
      <c r="CM11" s="135" t="s">
        <v>127</v>
      </c>
      <c r="CN11" s="136">
        <v>67.290000000000006</v>
      </c>
      <c r="CO11" s="134">
        <v>1</v>
      </c>
      <c r="CP11" s="134">
        <v>0</v>
      </c>
      <c r="CQ11" s="135" t="s">
        <v>128</v>
      </c>
      <c r="CR11" s="136">
        <v>2.38</v>
      </c>
      <c r="CS11" s="134">
        <v>1</v>
      </c>
      <c r="CT11" s="134">
        <v>0.4</v>
      </c>
      <c r="CU11" s="135" t="s">
        <v>134</v>
      </c>
      <c r="CV11" s="136">
        <v>84.04</v>
      </c>
      <c r="CW11" s="134">
        <v>1</v>
      </c>
      <c r="CX11" s="134">
        <v>0</v>
      </c>
      <c r="CY11" s="135" t="s">
        <v>135</v>
      </c>
      <c r="CZ11" s="136">
        <v>4.33</v>
      </c>
      <c r="DA11" s="134">
        <v>1</v>
      </c>
      <c r="DB11" s="138">
        <v>0.3</v>
      </c>
      <c r="DC11" s="135" t="s">
        <v>115</v>
      </c>
      <c r="DD11" s="136">
        <v>148.11000000000001</v>
      </c>
      <c r="DE11" s="134">
        <v>1</v>
      </c>
    </row>
    <row r="12" spans="1:109" s="143" customFormat="1" x14ac:dyDescent="0.35">
      <c r="A12" s="133" t="str">
        <f t="shared" si="0"/>
        <v>Kona / Kona Turbo (2019-2020)</v>
      </c>
      <c r="B12" s="155">
        <v>6</v>
      </c>
      <c r="C12" s="133" t="s">
        <v>106</v>
      </c>
      <c r="D12" s="133" t="s">
        <v>137</v>
      </c>
      <c r="E12" s="133"/>
      <c r="F12" s="134">
        <v>0.3</v>
      </c>
      <c r="G12" s="135" t="s">
        <v>91</v>
      </c>
      <c r="H12" s="136">
        <v>0</v>
      </c>
      <c r="I12" s="134">
        <v>0</v>
      </c>
      <c r="J12" s="134">
        <v>0.5</v>
      </c>
      <c r="K12" s="135" t="s">
        <v>91</v>
      </c>
      <c r="L12" s="136">
        <v>0</v>
      </c>
      <c r="M12" s="134">
        <v>0</v>
      </c>
      <c r="N12" s="134">
        <v>1.5</v>
      </c>
      <c r="O12" s="135" t="s">
        <v>91</v>
      </c>
      <c r="P12" s="136">
        <v>0</v>
      </c>
      <c r="Q12" s="134">
        <v>0</v>
      </c>
      <c r="R12" s="134">
        <v>0</v>
      </c>
      <c r="S12" s="137" t="s">
        <v>92</v>
      </c>
      <c r="T12" s="136">
        <v>2.79</v>
      </c>
      <c r="U12" s="134">
        <v>4</v>
      </c>
      <c r="V12" s="134">
        <v>0</v>
      </c>
      <c r="W12" s="134" t="s">
        <v>93</v>
      </c>
      <c r="X12" s="136">
        <v>4.3857829010566762</v>
      </c>
      <c r="Y12" s="134">
        <v>4</v>
      </c>
      <c r="Z12" s="134">
        <v>0</v>
      </c>
      <c r="AA12" s="134" t="s">
        <v>93</v>
      </c>
      <c r="AB12" s="136">
        <v>1.5957829010566762</v>
      </c>
      <c r="AC12" s="134">
        <v>4</v>
      </c>
      <c r="AD12" s="134">
        <v>0</v>
      </c>
      <c r="AE12" s="135" t="s">
        <v>94</v>
      </c>
      <c r="AF12" s="168">
        <v>6.85</v>
      </c>
      <c r="AG12" s="134">
        <v>1</v>
      </c>
      <c r="AH12" s="134">
        <v>0</v>
      </c>
      <c r="AI12" s="135" t="s">
        <v>91</v>
      </c>
      <c r="AJ12" s="136">
        <v>5</v>
      </c>
      <c r="AK12" s="134">
        <v>1</v>
      </c>
      <c r="AL12" s="134">
        <v>0</v>
      </c>
      <c r="AM12" s="135" t="s">
        <v>91</v>
      </c>
      <c r="AN12" s="136">
        <v>0</v>
      </c>
      <c r="AO12" s="134">
        <v>0</v>
      </c>
      <c r="AP12" s="134">
        <v>0</v>
      </c>
      <c r="AQ12" s="135" t="s">
        <v>95</v>
      </c>
      <c r="AR12" s="136">
        <v>7.11</v>
      </c>
      <c r="AS12" s="134">
        <v>1</v>
      </c>
      <c r="AT12" s="134">
        <v>0.2</v>
      </c>
      <c r="AU12" s="135" t="s">
        <v>138</v>
      </c>
      <c r="AV12" s="136">
        <v>20</v>
      </c>
      <c r="AW12" s="134">
        <v>1</v>
      </c>
      <c r="AX12" s="134">
        <v>0</v>
      </c>
      <c r="AY12" s="135" t="s">
        <v>108</v>
      </c>
      <c r="AZ12" s="136">
        <v>14</v>
      </c>
      <c r="BA12" s="134">
        <v>1</v>
      </c>
      <c r="BB12" s="134">
        <v>1</v>
      </c>
      <c r="BC12" s="135" t="s">
        <v>91</v>
      </c>
      <c r="BD12" s="136">
        <v>0</v>
      </c>
      <c r="BE12" s="134">
        <v>0</v>
      </c>
      <c r="BF12" s="134">
        <v>0</v>
      </c>
      <c r="BG12" s="135" t="s">
        <v>91</v>
      </c>
      <c r="BH12" s="136">
        <v>0</v>
      </c>
      <c r="BI12" s="134">
        <v>0</v>
      </c>
      <c r="BJ12" s="138">
        <v>0</v>
      </c>
      <c r="BK12" s="138" t="s">
        <v>91</v>
      </c>
      <c r="BL12" s="136">
        <v>0</v>
      </c>
      <c r="BM12" s="134">
        <v>0</v>
      </c>
      <c r="BN12" s="138">
        <v>0</v>
      </c>
      <c r="BO12" s="138" t="s">
        <v>91</v>
      </c>
      <c r="BP12" s="136">
        <v>0</v>
      </c>
      <c r="BQ12" s="134">
        <v>0</v>
      </c>
      <c r="BR12" s="138">
        <v>0.05</v>
      </c>
      <c r="BS12" s="137" t="s">
        <v>98</v>
      </c>
      <c r="BT12" s="136">
        <v>12</v>
      </c>
      <c r="BU12" s="134">
        <v>1</v>
      </c>
      <c r="BV12" s="138">
        <v>0.05</v>
      </c>
      <c r="BW12" s="137" t="s">
        <v>99</v>
      </c>
      <c r="BX12" s="136">
        <v>10</v>
      </c>
      <c r="BY12" s="134">
        <v>1</v>
      </c>
      <c r="BZ12" s="138">
        <v>0.05</v>
      </c>
      <c r="CA12" s="137" t="s">
        <v>139</v>
      </c>
      <c r="CB12" s="136">
        <v>15.4</v>
      </c>
      <c r="CC12" s="134">
        <v>1</v>
      </c>
      <c r="CD12" s="134">
        <v>0.7</v>
      </c>
      <c r="CE12" s="135" t="s">
        <v>140</v>
      </c>
      <c r="CF12" s="136">
        <v>81.48</v>
      </c>
      <c r="CG12" s="134">
        <v>2</v>
      </c>
      <c r="CH12" s="134">
        <v>0.6</v>
      </c>
      <c r="CI12" s="137" t="s">
        <v>141</v>
      </c>
      <c r="CJ12" s="136">
        <v>65.47</v>
      </c>
      <c r="CK12" s="134">
        <v>2</v>
      </c>
      <c r="CL12" s="134">
        <v>0.6</v>
      </c>
      <c r="CM12" s="135" t="s">
        <v>142</v>
      </c>
      <c r="CN12" s="136">
        <v>52.18</v>
      </c>
      <c r="CO12" s="134">
        <v>1</v>
      </c>
      <c r="CP12" s="134">
        <v>0</v>
      </c>
      <c r="CQ12" s="135" t="s">
        <v>91</v>
      </c>
      <c r="CR12" s="136">
        <v>0</v>
      </c>
      <c r="CS12" s="134">
        <v>0</v>
      </c>
      <c r="CT12" s="134">
        <v>0.4</v>
      </c>
      <c r="CU12" s="135" t="s">
        <v>143</v>
      </c>
      <c r="CV12" s="136">
        <v>89.08</v>
      </c>
      <c r="CW12" s="134">
        <v>1</v>
      </c>
      <c r="CX12" s="134">
        <v>0</v>
      </c>
      <c r="CY12" s="135" t="s">
        <v>91</v>
      </c>
      <c r="CZ12" s="136">
        <v>0</v>
      </c>
      <c r="DA12" s="134">
        <v>0</v>
      </c>
      <c r="DB12" s="138">
        <v>0.3</v>
      </c>
      <c r="DC12" s="135" t="s">
        <v>144</v>
      </c>
      <c r="DD12" s="136">
        <v>233.16</v>
      </c>
      <c r="DE12" s="134">
        <v>1</v>
      </c>
    </row>
    <row r="13" spans="1:109" s="143" customFormat="1" x14ac:dyDescent="0.35">
      <c r="A13" s="133" t="str">
        <f t="shared" si="0"/>
        <v>Veloster / Veloster Turbo (2019-2020)</v>
      </c>
      <c r="B13" s="155">
        <v>8</v>
      </c>
      <c r="C13" s="133" t="s">
        <v>106</v>
      </c>
      <c r="D13" s="133" t="s">
        <v>304</v>
      </c>
      <c r="E13" s="133"/>
      <c r="F13" s="134">
        <v>0.3</v>
      </c>
      <c r="G13" s="135" t="s">
        <v>91</v>
      </c>
      <c r="H13" s="136">
        <v>0</v>
      </c>
      <c r="I13" s="134">
        <v>0</v>
      </c>
      <c r="J13" s="134">
        <v>0.5</v>
      </c>
      <c r="K13" s="135" t="s">
        <v>91</v>
      </c>
      <c r="L13" s="136">
        <v>0</v>
      </c>
      <c r="M13" s="134">
        <v>0</v>
      </c>
      <c r="N13" s="134">
        <v>1.5</v>
      </c>
      <c r="O13" s="135" t="s">
        <v>91</v>
      </c>
      <c r="P13" s="136">
        <v>0</v>
      </c>
      <c r="Q13" s="134">
        <v>0</v>
      </c>
      <c r="R13" s="134">
        <v>0</v>
      </c>
      <c r="S13" s="137" t="s">
        <v>92</v>
      </c>
      <c r="T13" s="136">
        <v>2.79</v>
      </c>
      <c r="U13" s="134">
        <v>4</v>
      </c>
      <c r="V13" s="134">
        <v>0</v>
      </c>
      <c r="W13" s="134" t="s">
        <v>93</v>
      </c>
      <c r="X13" s="136">
        <v>4.3857829010566762</v>
      </c>
      <c r="Y13" s="134">
        <v>4</v>
      </c>
      <c r="Z13" s="134">
        <v>0</v>
      </c>
      <c r="AA13" s="134" t="s">
        <v>93</v>
      </c>
      <c r="AB13" s="136">
        <v>1.5957829010566762</v>
      </c>
      <c r="AC13" s="134">
        <v>4</v>
      </c>
      <c r="AD13" s="134">
        <v>0</v>
      </c>
      <c r="AE13" s="135" t="s">
        <v>94</v>
      </c>
      <c r="AF13" s="168">
        <v>6.85</v>
      </c>
      <c r="AG13" s="134">
        <v>1</v>
      </c>
      <c r="AH13" s="134">
        <v>0</v>
      </c>
      <c r="AI13" s="135" t="s">
        <v>91</v>
      </c>
      <c r="AJ13" s="136">
        <v>5</v>
      </c>
      <c r="AK13" s="134">
        <v>1</v>
      </c>
      <c r="AL13" s="134">
        <v>0</v>
      </c>
      <c r="AM13" s="135" t="s">
        <v>91</v>
      </c>
      <c r="AN13" s="136">
        <v>0</v>
      </c>
      <c r="AO13" s="134">
        <v>0</v>
      </c>
      <c r="AP13" s="134">
        <v>0</v>
      </c>
      <c r="AQ13" s="135" t="s">
        <v>95</v>
      </c>
      <c r="AR13" s="136">
        <v>7.11</v>
      </c>
      <c r="AS13" s="134">
        <v>1</v>
      </c>
      <c r="AT13" s="134">
        <v>0.2</v>
      </c>
      <c r="AU13" s="135" t="s">
        <v>146</v>
      </c>
      <c r="AV13" s="136">
        <v>20</v>
      </c>
      <c r="AW13" s="134">
        <v>1</v>
      </c>
      <c r="AX13" s="134">
        <v>0</v>
      </c>
      <c r="AY13" s="135" t="s">
        <v>108</v>
      </c>
      <c r="AZ13" s="136">
        <v>14</v>
      </c>
      <c r="BA13" s="134">
        <v>1</v>
      </c>
      <c r="BB13" s="134">
        <v>1</v>
      </c>
      <c r="BC13" s="135" t="s">
        <v>91</v>
      </c>
      <c r="BD13" s="136">
        <v>0</v>
      </c>
      <c r="BE13" s="134">
        <v>0</v>
      </c>
      <c r="BF13" s="134">
        <v>0</v>
      </c>
      <c r="BG13" s="135" t="s">
        <v>91</v>
      </c>
      <c r="BH13" s="136">
        <v>0</v>
      </c>
      <c r="BI13" s="134">
        <v>0</v>
      </c>
      <c r="BJ13" s="138">
        <v>0</v>
      </c>
      <c r="BK13" s="138" t="s">
        <v>91</v>
      </c>
      <c r="BL13" s="136">
        <v>0</v>
      </c>
      <c r="BM13" s="134">
        <v>0</v>
      </c>
      <c r="BN13" s="138">
        <v>0</v>
      </c>
      <c r="BO13" s="138" t="s">
        <v>91</v>
      </c>
      <c r="BP13" s="136">
        <v>0</v>
      </c>
      <c r="BQ13" s="134">
        <v>0</v>
      </c>
      <c r="BR13" s="138">
        <v>0.05</v>
      </c>
      <c r="BS13" s="137" t="s">
        <v>98</v>
      </c>
      <c r="BT13" s="136">
        <v>12</v>
      </c>
      <c r="BU13" s="134">
        <v>1</v>
      </c>
      <c r="BV13" s="138">
        <v>0.05</v>
      </c>
      <c r="BW13" s="137" t="s">
        <v>99</v>
      </c>
      <c r="BX13" s="136">
        <v>10</v>
      </c>
      <c r="BY13" s="134">
        <v>1</v>
      </c>
      <c r="BZ13" s="138">
        <v>0.05</v>
      </c>
      <c r="CA13" s="137" t="s">
        <v>147</v>
      </c>
      <c r="CB13" s="136">
        <v>13.43</v>
      </c>
      <c r="CC13" s="134">
        <v>1</v>
      </c>
      <c r="CD13" s="134">
        <v>0.7</v>
      </c>
      <c r="CE13" s="135" t="s">
        <v>109</v>
      </c>
      <c r="CF13" s="136">
        <v>52.7</v>
      </c>
      <c r="CG13" s="134">
        <v>2</v>
      </c>
      <c r="CH13" s="134">
        <v>0.6</v>
      </c>
      <c r="CI13" s="137" t="s">
        <v>141</v>
      </c>
      <c r="CJ13" s="136">
        <v>65.47</v>
      </c>
      <c r="CK13" s="134">
        <v>2</v>
      </c>
      <c r="CL13" s="134">
        <v>0.6</v>
      </c>
      <c r="CM13" s="135" t="s">
        <v>148</v>
      </c>
      <c r="CN13" s="136">
        <v>62.46</v>
      </c>
      <c r="CO13" s="134">
        <v>1</v>
      </c>
      <c r="CP13" s="134">
        <v>0</v>
      </c>
      <c r="CQ13" s="135" t="s">
        <v>128</v>
      </c>
      <c r="CR13" s="136">
        <v>2.38</v>
      </c>
      <c r="CS13" s="134">
        <v>1</v>
      </c>
      <c r="CT13" s="134">
        <v>0.4</v>
      </c>
      <c r="CU13" s="135" t="s">
        <v>149</v>
      </c>
      <c r="CV13" s="136">
        <v>104.15</v>
      </c>
      <c r="CW13" s="134">
        <v>1</v>
      </c>
      <c r="CX13" s="134">
        <v>0</v>
      </c>
      <c r="CY13" s="135" t="s">
        <v>130</v>
      </c>
      <c r="CZ13" s="136">
        <v>0</v>
      </c>
      <c r="DA13" s="134">
        <v>1</v>
      </c>
      <c r="DB13" s="138">
        <v>0.3</v>
      </c>
      <c r="DC13" s="135" t="s">
        <v>115</v>
      </c>
      <c r="DD13" s="136">
        <v>148.11000000000001</v>
      </c>
      <c r="DE13" s="134">
        <v>1</v>
      </c>
    </row>
    <row r="14" spans="1:109" s="143" customFormat="1" x14ac:dyDescent="0.35">
      <c r="A14" s="133" t="str">
        <f t="shared" si="0"/>
        <v>Veloster Turbo (2020)</v>
      </c>
      <c r="B14" s="155">
        <v>8</v>
      </c>
      <c r="C14" s="133">
        <v>2020</v>
      </c>
      <c r="D14" s="133" t="s">
        <v>150</v>
      </c>
      <c r="E14" s="133"/>
      <c r="F14" s="134">
        <v>0.3</v>
      </c>
      <c r="G14" s="135" t="s">
        <v>91</v>
      </c>
      <c r="H14" s="136">
        <v>0</v>
      </c>
      <c r="I14" s="134">
        <v>0</v>
      </c>
      <c r="J14" s="134">
        <v>0.5</v>
      </c>
      <c r="K14" s="135" t="s">
        <v>91</v>
      </c>
      <c r="L14" s="136">
        <v>0</v>
      </c>
      <c r="M14" s="134">
        <v>0</v>
      </c>
      <c r="N14" s="134">
        <v>1.5</v>
      </c>
      <c r="O14" s="135" t="s">
        <v>91</v>
      </c>
      <c r="P14" s="136">
        <v>0</v>
      </c>
      <c r="Q14" s="134">
        <v>0</v>
      </c>
      <c r="R14" s="134">
        <v>0</v>
      </c>
      <c r="S14" s="137" t="s">
        <v>92</v>
      </c>
      <c r="T14" s="136">
        <v>2.79</v>
      </c>
      <c r="U14" s="134">
        <v>4</v>
      </c>
      <c r="V14" s="134">
        <v>0</v>
      </c>
      <c r="W14" s="134" t="s">
        <v>93</v>
      </c>
      <c r="X14" s="136">
        <v>4.3857829010566762</v>
      </c>
      <c r="Y14" s="134">
        <v>4</v>
      </c>
      <c r="Z14" s="134">
        <v>0</v>
      </c>
      <c r="AA14" s="134" t="s">
        <v>93</v>
      </c>
      <c r="AB14" s="136">
        <v>1.5957829010566762</v>
      </c>
      <c r="AC14" s="134">
        <v>4</v>
      </c>
      <c r="AD14" s="134">
        <v>0</v>
      </c>
      <c r="AE14" s="135" t="s">
        <v>94</v>
      </c>
      <c r="AF14" s="168">
        <v>6.85</v>
      </c>
      <c r="AG14" s="134">
        <v>1</v>
      </c>
      <c r="AH14" s="134">
        <v>0</v>
      </c>
      <c r="AI14" s="135" t="s">
        <v>91</v>
      </c>
      <c r="AJ14" s="136">
        <v>5</v>
      </c>
      <c r="AK14" s="134">
        <v>1</v>
      </c>
      <c r="AL14" s="134">
        <v>0</v>
      </c>
      <c r="AM14" s="135" t="s">
        <v>91</v>
      </c>
      <c r="AN14" s="136">
        <v>0</v>
      </c>
      <c r="AO14" s="134">
        <v>0</v>
      </c>
      <c r="AP14" s="134">
        <v>0</v>
      </c>
      <c r="AQ14" s="135" t="s">
        <v>95</v>
      </c>
      <c r="AR14" s="136">
        <v>7.11</v>
      </c>
      <c r="AS14" s="134">
        <v>1</v>
      </c>
      <c r="AT14" s="134">
        <v>0.2</v>
      </c>
      <c r="AU14" s="135" t="s">
        <v>146</v>
      </c>
      <c r="AV14" s="136">
        <v>20</v>
      </c>
      <c r="AW14" s="134">
        <v>1</v>
      </c>
      <c r="AX14" s="134">
        <v>0</v>
      </c>
      <c r="AY14" s="135" t="s">
        <v>108</v>
      </c>
      <c r="AZ14" s="136">
        <v>14</v>
      </c>
      <c r="BA14" s="134">
        <v>1</v>
      </c>
      <c r="BB14" s="134">
        <v>1</v>
      </c>
      <c r="BC14" s="135" t="s">
        <v>91</v>
      </c>
      <c r="BD14" s="136">
        <v>0</v>
      </c>
      <c r="BE14" s="134">
        <v>0</v>
      </c>
      <c r="BF14" s="134">
        <v>0</v>
      </c>
      <c r="BG14" s="135" t="s">
        <v>91</v>
      </c>
      <c r="BH14" s="136">
        <v>0</v>
      </c>
      <c r="BI14" s="134">
        <v>0</v>
      </c>
      <c r="BJ14" s="138">
        <v>0</v>
      </c>
      <c r="BK14" s="138" t="s">
        <v>91</v>
      </c>
      <c r="BL14" s="136">
        <v>0</v>
      </c>
      <c r="BM14" s="134">
        <v>0</v>
      </c>
      <c r="BN14" s="138">
        <v>0</v>
      </c>
      <c r="BO14" s="138" t="s">
        <v>91</v>
      </c>
      <c r="BP14" s="136">
        <v>0</v>
      </c>
      <c r="BQ14" s="134">
        <v>0</v>
      </c>
      <c r="BR14" s="138">
        <v>0.05</v>
      </c>
      <c r="BS14" s="137" t="s">
        <v>98</v>
      </c>
      <c r="BT14" s="136">
        <v>12</v>
      </c>
      <c r="BU14" s="134">
        <v>1</v>
      </c>
      <c r="BV14" s="138">
        <v>0.05</v>
      </c>
      <c r="BW14" s="137" t="s">
        <v>306</v>
      </c>
      <c r="BX14" s="136">
        <v>10</v>
      </c>
      <c r="BY14" s="134">
        <v>1</v>
      </c>
      <c r="BZ14" s="138">
        <v>0.05</v>
      </c>
      <c r="CA14" s="137" t="s">
        <v>147</v>
      </c>
      <c r="CB14" s="136">
        <v>13.43</v>
      </c>
      <c r="CC14" s="134">
        <v>1</v>
      </c>
      <c r="CD14" s="134">
        <v>0.7</v>
      </c>
      <c r="CE14" s="135" t="s">
        <v>109</v>
      </c>
      <c r="CF14" s="136">
        <v>52.7</v>
      </c>
      <c r="CG14" s="134">
        <v>2</v>
      </c>
      <c r="CH14" s="134">
        <v>0.6</v>
      </c>
      <c r="CI14" s="137" t="s">
        <v>110</v>
      </c>
      <c r="CJ14" s="136">
        <v>57.88</v>
      </c>
      <c r="CK14" s="134">
        <v>2</v>
      </c>
      <c r="CL14" s="134">
        <v>0.6</v>
      </c>
      <c r="CM14" s="135" t="s">
        <v>148</v>
      </c>
      <c r="CN14" s="136">
        <v>62.46</v>
      </c>
      <c r="CO14" s="134">
        <v>1</v>
      </c>
      <c r="CP14" s="134">
        <v>0</v>
      </c>
      <c r="CQ14" s="135" t="s">
        <v>128</v>
      </c>
      <c r="CR14" s="136">
        <v>2.38</v>
      </c>
      <c r="CS14" s="134">
        <v>1</v>
      </c>
      <c r="CT14" s="134">
        <v>0.4</v>
      </c>
      <c r="CU14" s="135" t="s">
        <v>151</v>
      </c>
      <c r="CV14" s="136">
        <v>104.15</v>
      </c>
      <c r="CW14" s="134">
        <v>1</v>
      </c>
      <c r="CX14" s="134">
        <v>0</v>
      </c>
      <c r="CY14" s="135" t="s">
        <v>135</v>
      </c>
      <c r="CZ14" s="136">
        <v>4.33</v>
      </c>
      <c r="DA14" s="134">
        <v>1</v>
      </c>
      <c r="DB14" s="138">
        <v>0.3</v>
      </c>
      <c r="DC14" s="135" t="s">
        <v>115</v>
      </c>
      <c r="DD14" s="136">
        <v>148.11000000000001</v>
      </c>
      <c r="DE14" s="134">
        <v>1</v>
      </c>
    </row>
    <row r="15" spans="1:109" s="143" customFormat="1" x14ac:dyDescent="0.35">
      <c r="A15" s="133" t="str">
        <f t="shared" si="0"/>
        <v>Veloster N (2020)</v>
      </c>
      <c r="B15" s="155">
        <v>9</v>
      </c>
      <c r="C15" s="133">
        <v>2020</v>
      </c>
      <c r="D15" s="133" t="s">
        <v>152</v>
      </c>
      <c r="E15" s="133"/>
      <c r="F15" s="134">
        <v>0.3</v>
      </c>
      <c r="G15" s="135" t="s">
        <v>91</v>
      </c>
      <c r="H15" s="136">
        <v>0</v>
      </c>
      <c r="I15" s="134">
        <v>0</v>
      </c>
      <c r="J15" s="134">
        <v>0.5</v>
      </c>
      <c r="K15" s="135" t="s">
        <v>91</v>
      </c>
      <c r="L15" s="136">
        <v>0</v>
      </c>
      <c r="M15" s="134">
        <v>0</v>
      </c>
      <c r="N15" s="134">
        <v>1.5</v>
      </c>
      <c r="O15" s="135" t="s">
        <v>91</v>
      </c>
      <c r="P15" s="136">
        <v>0</v>
      </c>
      <c r="Q15" s="134">
        <v>0</v>
      </c>
      <c r="R15" s="134">
        <v>0</v>
      </c>
      <c r="S15" s="137" t="s">
        <v>92</v>
      </c>
      <c r="T15" s="136">
        <v>2.79</v>
      </c>
      <c r="U15" s="134">
        <v>4.8</v>
      </c>
      <c r="V15" s="134">
        <v>0</v>
      </c>
      <c r="W15" s="134" t="s">
        <v>153</v>
      </c>
      <c r="X15" s="136">
        <v>6.94</v>
      </c>
      <c r="Y15" s="134">
        <v>4.8</v>
      </c>
      <c r="Z15" s="134">
        <v>0</v>
      </c>
      <c r="AA15" s="134" t="s">
        <v>153</v>
      </c>
      <c r="AB15" s="136">
        <v>4.1500000000000004</v>
      </c>
      <c r="AC15" s="134">
        <v>4.8</v>
      </c>
      <c r="AD15" s="134">
        <v>0</v>
      </c>
      <c r="AE15" s="135" t="s">
        <v>94</v>
      </c>
      <c r="AF15" s="168">
        <v>6.85</v>
      </c>
      <c r="AG15" s="134">
        <v>1</v>
      </c>
      <c r="AH15" s="134">
        <v>0</v>
      </c>
      <c r="AI15" s="135" t="s">
        <v>91</v>
      </c>
      <c r="AJ15" s="136">
        <v>5</v>
      </c>
      <c r="AK15" s="134">
        <v>1</v>
      </c>
      <c r="AL15" s="134">
        <v>0</v>
      </c>
      <c r="AM15" s="135" t="s">
        <v>91</v>
      </c>
      <c r="AN15" s="136">
        <v>0</v>
      </c>
      <c r="AO15" s="134">
        <v>0</v>
      </c>
      <c r="AP15" s="134">
        <v>0</v>
      </c>
      <c r="AQ15" s="135" t="s">
        <v>95</v>
      </c>
      <c r="AR15" s="136">
        <v>7.11</v>
      </c>
      <c r="AS15" s="134">
        <v>1</v>
      </c>
      <c r="AT15" s="134">
        <v>0.2</v>
      </c>
      <c r="AU15" s="135" t="s">
        <v>146</v>
      </c>
      <c r="AV15" s="136">
        <v>20</v>
      </c>
      <c r="AW15" s="134">
        <v>1</v>
      </c>
      <c r="AX15" s="134">
        <v>0</v>
      </c>
      <c r="AY15" s="135" t="s">
        <v>154</v>
      </c>
      <c r="AZ15" s="136">
        <v>32</v>
      </c>
      <c r="BA15" s="134">
        <v>1</v>
      </c>
      <c r="BB15" s="134">
        <v>1</v>
      </c>
      <c r="BC15" s="135" t="s">
        <v>91</v>
      </c>
      <c r="BD15" s="136">
        <v>0</v>
      </c>
      <c r="BE15" s="134">
        <v>0</v>
      </c>
      <c r="BF15" s="134">
        <v>0</v>
      </c>
      <c r="BG15" s="135" t="s">
        <v>91</v>
      </c>
      <c r="BH15" s="136">
        <v>0</v>
      </c>
      <c r="BI15" s="134">
        <v>0</v>
      </c>
      <c r="BJ15" s="138">
        <v>0</v>
      </c>
      <c r="BK15" s="138" t="s">
        <v>91</v>
      </c>
      <c r="BL15" s="136">
        <v>0</v>
      </c>
      <c r="BM15" s="134">
        <v>0</v>
      </c>
      <c r="BN15" s="138">
        <v>0</v>
      </c>
      <c r="BO15" s="138" t="s">
        <v>91</v>
      </c>
      <c r="BP15" s="136">
        <v>0</v>
      </c>
      <c r="BQ15" s="134">
        <v>0</v>
      </c>
      <c r="BR15" s="138">
        <v>0.05</v>
      </c>
      <c r="BS15" s="137" t="s">
        <v>98</v>
      </c>
      <c r="BT15" s="136">
        <v>12</v>
      </c>
      <c r="BU15" s="134">
        <v>1</v>
      </c>
      <c r="BV15" s="138">
        <v>0.05</v>
      </c>
      <c r="BW15" s="137" t="s">
        <v>99</v>
      </c>
      <c r="BX15" s="136">
        <v>10</v>
      </c>
      <c r="BY15" s="134">
        <v>1</v>
      </c>
      <c r="BZ15" s="138">
        <v>0.05</v>
      </c>
      <c r="CA15" s="137" t="s">
        <v>147</v>
      </c>
      <c r="CB15" s="136">
        <v>13.43</v>
      </c>
      <c r="CC15" s="134">
        <v>1</v>
      </c>
      <c r="CD15" s="134">
        <v>0.7</v>
      </c>
      <c r="CE15" s="135" t="s">
        <v>155</v>
      </c>
      <c r="CF15" s="136">
        <v>59.32</v>
      </c>
      <c r="CG15" s="134">
        <v>2</v>
      </c>
      <c r="CH15" s="134">
        <v>0.6</v>
      </c>
      <c r="CI15" s="137" t="s">
        <v>156</v>
      </c>
      <c r="CJ15" s="136">
        <v>99.38</v>
      </c>
      <c r="CK15" s="134">
        <v>2</v>
      </c>
      <c r="CL15" s="134">
        <v>0.6</v>
      </c>
      <c r="CM15" s="135" t="s">
        <v>157</v>
      </c>
      <c r="CN15" s="136">
        <v>215.51</v>
      </c>
      <c r="CO15" s="134">
        <v>1</v>
      </c>
      <c r="CP15" s="134">
        <v>0</v>
      </c>
      <c r="CQ15" s="135" t="s">
        <v>91</v>
      </c>
      <c r="CR15" s="136">
        <v>0</v>
      </c>
      <c r="CS15" s="134">
        <v>0</v>
      </c>
      <c r="CT15" s="134">
        <v>0.4</v>
      </c>
      <c r="CU15" s="135" t="s">
        <v>158</v>
      </c>
      <c r="CV15" s="136">
        <v>336.54</v>
      </c>
      <c r="CW15" s="134">
        <v>1</v>
      </c>
      <c r="CX15" s="134">
        <v>0</v>
      </c>
      <c r="CY15" s="135" t="s">
        <v>91</v>
      </c>
      <c r="CZ15" s="136">
        <v>0</v>
      </c>
      <c r="DA15" s="134">
        <v>0</v>
      </c>
      <c r="DB15" s="138">
        <v>0.3</v>
      </c>
      <c r="DC15" s="135" t="s">
        <v>115</v>
      </c>
      <c r="DD15" s="136">
        <v>148.11000000000001</v>
      </c>
      <c r="DE15" s="134">
        <v>1</v>
      </c>
    </row>
    <row r="16" spans="1:109" s="143" customFormat="1" x14ac:dyDescent="0.35">
      <c r="A16" s="133" t="str">
        <f t="shared" si="0"/>
        <v>Sonata / Sonata Turbo (2018-2019)</v>
      </c>
      <c r="B16" s="155">
        <v>10</v>
      </c>
      <c r="C16" s="133" t="s">
        <v>159</v>
      </c>
      <c r="D16" s="133" t="s">
        <v>160</v>
      </c>
      <c r="E16" s="133"/>
      <c r="F16" s="134">
        <v>0.3</v>
      </c>
      <c r="G16" s="135" t="s">
        <v>91</v>
      </c>
      <c r="H16" s="136">
        <v>0</v>
      </c>
      <c r="I16" s="134">
        <v>0</v>
      </c>
      <c r="J16" s="134">
        <v>0.5</v>
      </c>
      <c r="K16" s="135" t="s">
        <v>91</v>
      </c>
      <c r="L16" s="136">
        <v>0</v>
      </c>
      <c r="M16" s="134">
        <v>0</v>
      </c>
      <c r="N16" s="134">
        <v>1.5</v>
      </c>
      <c r="O16" s="135" t="s">
        <v>91</v>
      </c>
      <c r="P16" s="136">
        <v>0</v>
      </c>
      <c r="Q16" s="134">
        <v>0</v>
      </c>
      <c r="R16" s="134">
        <v>0</v>
      </c>
      <c r="S16" s="137" t="s">
        <v>92</v>
      </c>
      <c r="T16" s="136">
        <v>2.79</v>
      </c>
      <c r="U16" s="134">
        <v>4.8</v>
      </c>
      <c r="V16" s="134">
        <v>0</v>
      </c>
      <c r="W16" s="134" t="s">
        <v>93</v>
      </c>
      <c r="X16" s="136">
        <v>4.3857829010566762</v>
      </c>
      <c r="Y16" s="134">
        <v>4.8</v>
      </c>
      <c r="Z16" s="134">
        <v>0</v>
      </c>
      <c r="AA16" s="134" t="s">
        <v>93</v>
      </c>
      <c r="AB16" s="136">
        <v>1.5957829010566762</v>
      </c>
      <c r="AC16" s="134">
        <v>4.8</v>
      </c>
      <c r="AD16" s="134">
        <v>0</v>
      </c>
      <c r="AE16" s="135" t="s">
        <v>94</v>
      </c>
      <c r="AF16" s="168">
        <v>6.85</v>
      </c>
      <c r="AG16" s="134">
        <v>1</v>
      </c>
      <c r="AH16" s="134">
        <v>0</v>
      </c>
      <c r="AI16" s="135" t="s">
        <v>91</v>
      </c>
      <c r="AJ16" s="136">
        <v>5</v>
      </c>
      <c r="AK16" s="134">
        <v>1</v>
      </c>
      <c r="AL16" s="134">
        <v>0</v>
      </c>
      <c r="AM16" s="135" t="s">
        <v>91</v>
      </c>
      <c r="AN16" s="136">
        <v>0</v>
      </c>
      <c r="AO16" s="134">
        <v>0</v>
      </c>
      <c r="AP16" s="134">
        <v>0</v>
      </c>
      <c r="AQ16" s="135" t="s">
        <v>95</v>
      </c>
      <c r="AR16" s="136">
        <v>7.11</v>
      </c>
      <c r="AS16" s="134">
        <v>1</v>
      </c>
      <c r="AT16" s="134">
        <v>0.2</v>
      </c>
      <c r="AU16" s="135" t="s">
        <v>161</v>
      </c>
      <c r="AV16" s="136">
        <v>16.25</v>
      </c>
      <c r="AW16" s="134">
        <v>1</v>
      </c>
      <c r="AX16" s="134">
        <v>0</v>
      </c>
      <c r="AY16" s="135" t="s">
        <v>162</v>
      </c>
      <c r="AZ16" s="136">
        <v>14</v>
      </c>
      <c r="BA16" s="134">
        <v>1</v>
      </c>
      <c r="BB16" s="134">
        <v>1</v>
      </c>
      <c r="BC16" s="135" t="s">
        <v>91</v>
      </c>
      <c r="BD16" s="136">
        <v>0</v>
      </c>
      <c r="BE16" s="134">
        <v>0</v>
      </c>
      <c r="BF16" s="134">
        <v>0</v>
      </c>
      <c r="BG16" s="135" t="s">
        <v>91</v>
      </c>
      <c r="BH16" s="136">
        <v>0</v>
      </c>
      <c r="BI16" s="134">
        <v>0</v>
      </c>
      <c r="BJ16" s="138">
        <v>0</v>
      </c>
      <c r="BK16" s="138" t="s">
        <v>91</v>
      </c>
      <c r="BL16" s="136">
        <v>0</v>
      </c>
      <c r="BM16" s="134">
        <v>0</v>
      </c>
      <c r="BN16" s="138">
        <v>0</v>
      </c>
      <c r="BO16" s="138" t="s">
        <v>91</v>
      </c>
      <c r="BP16" s="136">
        <v>0</v>
      </c>
      <c r="BQ16" s="134">
        <v>0</v>
      </c>
      <c r="BR16" s="138">
        <v>0.05</v>
      </c>
      <c r="BS16" s="137" t="s">
        <v>98</v>
      </c>
      <c r="BT16" s="136">
        <v>12</v>
      </c>
      <c r="BU16" s="134">
        <v>1</v>
      </c>
      <c r="BV16" s="138">
        <v>0.05</v>
      </c>
      <c r="BW16" s="137" t="s">
        <v>163</v>
      </c>
      <c r="BX16" s="136">
        <v>10.5</v>
      </c>
      <c r="BY16" s="134">
        <v>1</v>
      </c>
      <c r="BZ16" s="138">
        <v>0</v>
      </c>
      <c r="CA16" s="137" t="s">
        <v>91</v>
      </c>
      <c r="CB16" s="136">
        <v>0</v>
      </c>
      <c r="CC16" s="134">
        <v>0</v>
      </c>
      <c r="CD16" s="134">
        <v>0.6</v>
      </c>
      <c r="CE16" s="135" t="s">
        <v>164</v>
      </c>
      <c r="CF16" s="136">
        <v>66.08</v>
      </c>
      <c r="CG16" s="134">
        <v>2</v>
      </c>
      <c r="CH16" s="134">
        <v>0.7</v>
      </c>
      <c r="CI16" s="137" t="s">
        <v>165</v>
      </c>
      <c r="CJ16" s="136">
        <v>96.31</v>
      </c>
      <c r="CK16" s="134">
        <v>2</v>
      </c>
      <c r="CL16" s="134">
        <v>0.4</v>
      </c>
      <c r="CM16" s="135" t="s">
        <v>166</v>
      </c>
      <c r="CN16" s="136">
        <v>57.16</v>
      </c>
      <c r="CO16" s="134">
        <v>1</v>
      </c>
      <c r="CP16" s="134">
        <v>0</v>
      </c>
      <c r="CQ16" s="135" t="s">
        <v>91</v>
      </c>
      <c r="CR16" s="136">
        <v>0</v>
      </c>
      <c r="CS16" s="134">
        <v>0</v>
      </c>
      <c r="CT16" s="134">
        <v>0.5</v>
      </c>
      <c r="CU16" s="135" t="s">
        <v>167</v>
      </c>
      <c r="CV16" s="136">
        <v>126.27</v>
      </c>
      <c r="CW16" s="134">
        <v>1</v>
      </c>
      <c r="CX16" s="134">
        <v>0</v>
      </c>
      <c r="CY16" s="135" t="s">
        <v>91</v>
      </c>
      <c r="CZ16" s="136">
        <v>0</v>
      </c>
      <c r="DA16" s="134">
        <v>0</v>
      </c>
      <c r="DB16" s="138">
        <v>0.3</v>
      </c>
      <c r="DC16" s="135" t="s">
        <v>144</v>
      </c>
      <c r="DD16" s="136">
        <v>233.16</v>
      </c>
      <c r="DE16" s="134">
        <v>1</v>
      </c>
    </row>
    <row r="17" spans="1:109" s="143" customFormat="1" x14ac:dyDescent="0.35">
      <c r="A17" s="133" t="str">
        <f t="shared" si="0"/>
        <v>Sonata (2020)</v>
      </c>
      <c r="B17" s="155">
        <v>10</v>
      </c>
      <c r="C17" s="133">
        <v>2020</v>
      </c>
      <c r="D17" s="133" t="s">
        <v>168</v>
      </c>
      <c r="E17" s="133"/>
      <c r="F17" s="134">
        <v>0.3</v>
      </c>
      <c r="G17" s="135" t="s">
        <v>91</v>
      </c>
      <c r="H17" s="136">
        <v>0</v>
      </c>
      <c r="I17" s="134">
        <v>0</v>
      </c>
      <c r="J17" s="134">
        <v>0.5</v>
      </c>
      <c r="K17" s="135" t="s">
        <v>91</v>
      </c>
      <c r="L17" s="136">
        <v>0</v>
      </c>
      <c r="M17" s="134">
        <v>0</v>
      </c>
      <c r="N17" s="134">
        <v>1.5</v>
      </c>
      <c r="O17" s="135" t="s">
        <v>91</v>
      </c>
      <c r="P17" s="136">
        <v>0</v>
      </c>
      <c r="Q17" s="134">
        <v>0</v>
      </c>
      <c r="R17" s="134">
        <v>0</v>
      </c>
      <c r="S17" s="137" t="s">
        <v>92</v>
      </c>
      <c r="T17" s="136">
        <v>2.79</v>
      </c>
      <c r="U17" s="134">
        <v>4.8</v>
      </c>
      <c r="V17" s="134">
        <v>0</v>
      </c>
      <c r="W17" s="134" t="s">
        <v>93</v>
      </c>
      <c r="X17" s="136">
        <v>4.3857829010566762</v>
      </c>
      <c r="Y17" s="134">
        <v>4.8</v>
      </c>
      <c r="Z17" s="134">
        <v>0</v>
      </c>
      <c r="AA17" s="134" t="s">
        <v>93</v>
      </c>
      <c r="AB17" s="136">
        <v>1.5957829010566762</v>
      </c>
      <c r="AC17" s="134">
        <v>4.8</v>
      </c>
      <c r="AD17" s="134">
        <v>0</v>
      </c>
      <c r="AE17" s="135" t="s">
        <v>169</v>
      </c>
      <c r="AF17" s="168">
        <v>17.2</v>
      </c>
      <c r="AG17" s="134">
        <v>1</v>
      </c>
      <c r="AH17" s="134">
        <v>0</v>
      </c>
      <c r="AI17" s="135" t="s">
        <v>91</v>
      </c>
      <c r="AJ17" s="136">
        <v>5</v>
      </c>
      <c r="AK17" s="134">
        <v>1</v>
      </c>
      <c r="AL17" s="134">
        <v>0</v>
      </c>
      <c r="AM17" s="135" t="s">
        <v>91</v>
      </c>
      <c r="AN17" s="136">
        <v>0</v>
      </c>
      <c r="AO17" s="134">
        <v>0</v>
      </c>
      <c r="AP17" s="134">
        <v>0</v>
      </c>
      <c r="AQ17" s="135" t="s">
        <v>95</v>
      </c>
      <c r="AR17" s="136">
        <v>7.11</v>
      </c>
      <c r="AS17" s="134">
        <v>1</v>
      </c>
      <c r="AT17" s="134">
        <v>0.2</v>
      </c>
      <c r="AU17" s="135" t="s">
        <v>170</v>
      </c>
      <c r="AV17" s="136">
        <v>20</v>
      </c>
      <c r="AW17" s="134">
        <v>1</v>
      </c>
      <c r="AX17" s="134">
        <v>0</v>
      </c>
      <c r="AY17" s="135" t="s">
        <v>171</v>
      </c>
      <c r="AZ17" s="136">
        <v>16.25</v>
      </c>
      <c r="BA17" s="134">
        <v>1</v>
      </c>
      <c r="BB17" s="134">
        <v>1</v>
      </c>
      <c r="BC17" s="135" t="s">
        <v>91</v>
      </c>
      <c r="BD17" s="136">
        <v>0</v>
      </c>
      <c r="BE17" s="134">
        <v>0</v>
      </c>
      <c r="BF17" s="134">
        <v>0</v>
      </c>
      <c r="BG17" s="135" t="s">
        <v>91</v>
      </c>
      <c r="BH17" s="136">
        <v>0</v>
      </c>
      <c r="BI17" s="134">
        <v>0</v>
      </c>
      <c r="BJ17" s="138">
        <v>0</v>
      </c>
      <c r="BK17" s="138" t="s">
        <v>91</v>
      </c>
      <c r="BL17" s="136">
        <v>0</v>
      </c>
      <c r="BM17" s="134">
        <v>0</v>
      </c>
      <c r="BN17" s="138">
        <v>0</v>
      </c>
      <c r="BO17" s="138" t="s">
        <v>91</v>
      </c>
      <c r="BP17" s="136">
        <v>0</v>
      </c>
      <c r="BQ17" s="134">
        <v>0</v>
      </c>
      <c r="BR17" s="138">
        <v>0.05</v>
      </c>
      <c r="BS17" s="137" t="s">
        <v>98</v>
      </c>
      <c r="BT17" s="136">
        <v>12</v>
      </c>
      <c r="BU17" s="134">
        <v>1</v>
      </c>
      <c r="BV17" s="138">
        <v>0.05</v>
      </c>
      <c r="BW17" s="137" t="s">
        <v>163</v>
      </c>
      <c r="BX17" s="136">
        <v>10.5</v>
      </c>
      <c r="BY17" s="134">
        <v>1</v>
      </c>
      <c r="BZ17" s="138">
        <v>0</v>
      </c>
      <c r="CA17" s="137" t="s">
        <v>91</v>
      </c>
      <c r="CB17" s="136">
        <v>0</v>
      </c>
      <c r="CC17" s="134">
        <v>0</v>
      </c>
      <c r="CD17" s="134">
        <v>0.6</v>
      </c>
      <c r="CE17" s="135" t="s">
        <v>172</v>
      </c>
      <c r="CF17" s="136">
        <v>55.83</v>
      </c>
      <c r="CG17" s="134">
        <v>2</v>
      </c>
      <c r="CH17" s="134">
        <v>0.7</v>
      </c>
      <c r="CI17" s="137" t="s">
        <v>173</v>
      </c>
      <c r="CJ17" s="136">
        <v>123.48</v>
      </c>
      <c r="CK17" s="134">
        <v>2</v>
      </c>
      <c r="CL17" s="134">
        <v>0.4</v>
      </c>
      <c r="CM17" s="135" t="s">
        <v>174</v>
      </c>
      <c r="CN17" s="136">
        <v>58.66</v>
      </c>
      <c r="CO17" s="134">
        <v>1</v>
      </c>
      <c r="CP17" s="134">
        <v>0</v>
      </c>
      <c r="CQ17" s="135" t="s">
        <v>91</v>
      </c>
      <c r="CR17" s="136">
        <v>0</v>
      </c>
      <c r="CS17" s="134">
        <v>0</v>
      </c>
      <c r="CT17" s="134">
        <v>0.5</v>
      </c>
      <c r="CU17" s="135" t="s">
        <v>175</v>
      </c>
      <c r="CV17" s="136">
        <v>94.82</v>
      </c>
      <c r="CW17" s="134">
        <v>1</v>
      </c>
      <c r="CX17" s="134">
        <v>0</v>
      </c>
      <c r="CY17" s="135" t="s">
        <v>91</v>
      </c>
      <c r="CZ17" s="136">
        <v>0</v>
      </c>
      <c r="DA17" s="134">
        <v>0</v>
      </c>
      <c r="DB17" s="138">
        <v>0.3</v>
      </c>
      <c r="DC17" s="135" t="s">
        <v>144</v>
      </c>
      <c r="DD17" s="136">
        <v>233.16</v>
      </c>
      <c r="DE17" s="134">
        <v>1</v>
      </c>
    </row>
    <row r="18" spans="1:109" s="143" customFormat="1" x14ac:dyDescent="0.35">
      <c r="A18" s="133" t="str">
        <f t="shared" si="0"/>
        <v>Sonata Turbo (2020)</v>
      </c>
      <c r="B18" s="155">
        <v>10</v>
      </c>
      <c r="C18" s="133">
        <v>2020</v>
      </c>
      <c r="D18" s="133" t="s">
        <v>176</v>
      </c>
      <c r="E18" s="133"/>
      <c r="F18" s="134">
        <v>0.3</v>
      </c>
      <c r="G18" s="135" t="s">
        <v>91</v>
      </c>
      <c r="H18" s="136">
        <v>0</v>
      </c>
      <c r="I18" s="134">
        <v>0</v>
      </c>
      <c r="J18" s="134">
        <v>0.5</v>
      </c>
      <c r="K18" s="135" t="s">
        <v>91</v>
      </c>
      <c r="L18" s="136">
        <v>0</v>
      </c>
      <c r="M18" s="134">
        <v>0</v>
      </c>
      <c r="N18" s="134">
        <v>1.5</v>
      </c>
      <c r="O18" s="135" t="s">
        <v>91</v>
      </c>
      <c r="P18" s="136">
        <v>0</v>
      </c>
      <c r="Q18" s="134">
        <v>0</v>
      </c>
      <c r="R18" s="134">
        <v>0</v>
      </c>
      <c r="S18" s="137" t="s">
        <v>92</v>
      </c>
      <c r="T18" s="136">
        <v>2.79</v>
      </c>
      <c r="U18" s="134">
        <v>4.8</v>
      </c>
      <c r="V18" s="134">
        <v>0</v>
      </c>
      <c r="W18" s="134" t="s">
        <v>93</v>
      </c>
      <c r="X18" s="136">
        <v>4.3857829010566762</v>
      </c>
      <c r="Y18" s="134">
        <v>4.8</v>
      </c>
      <c r="Z18" s="134">
        <v>0</v>
      </c>
      <c r="AA18" s="134" t="s">
        <v>93</v>
      </c>
      <c r="AB18" s="136">
        <v>1.5957829010566762</v>
      </c>
      <c r="AC18" s="134">
        <v>4.8</v>
      </c>
      <c r="AD18" s="134">
        <v>0</v>
      </c>
      <c r="AE18" s="135" t="s">
        <v>177</v>
      </c>
      <c r="AF18" s="165">
        <v>11.2</v>
      </c>
      <c r="AG18" s="134">
        <v>1</v>
      </c>
      <c r="AH18" s="134">
        <v>0</v>
      </c>
      <c r="AI18" s="135" t="s">
        <v>91</v>
      </c>
      <c r="AJ18" s="136">
        <v>5</v>
      </c>
      <c r="AK18" s="134">
        <v>1</v>
      </c>
      <c r="AL18" s="134">
        <v>0</v>
      </c>
      <c r="AM18" s="135" t="s">
        <v>91</v>
      </c>
      <c r="AN18" s="136">
        <v>0</v>
      </c>
      <c r="AO18" s="134">
        <v>0</v>
      </c>
      <c r="AP18" s="134">
        <v>0</v>
      </c>
      <c r="AQ18" s="135" t="s">
        <v>95</v>
      </c>
      <c r="AR18" s="136">
        <v>7.11</v>
      </c>
      <c r="AS18" s="134">
        <v>1</v>
      </c>
      <c r="AT18" s="134">
        <v>0.2</v>
      </c>
      <c r="AU18" s="135" t="s">
        <v>170</v>
      </c>
      <c r="AV18" s="136">
        <v>20</v>
      </c>
      <c r="AW18" s="134">
        <v>1</v>
      </c>
      <c r="AX18" s="134">
        <v>0</v>
      </c>
      <c r="AY18" s="135" t="s">
        <v>171</v>
      </c>
      <c r="AZ18" s="136">
        <v>16.25</v>
      </c>
      <c r="BA18" s="134">
        <v>1</v>
      </c>
      <c r="BB18" s="134">
        <v>1</v>
      </c>
      <c r="BC18" s="135" t="s">
        <v>91</v>
      </c>
      <c r="BD18" s="136">
        <v>0</v>
      </c>
      <c r="BE18" s="134">
        <v>0</v>
      </c>
      <c r="BF18" s="134">
        <v>0</v>
      </c>
      <c r="BG18" s="135" t="s">
        <v>91</v>
      </c>
      <c r="BH18" s="136">
        <v>0</v>
      </c>
      <c r="BI18" s="134">
        <v>0</v>
      </c>
      <c r="BJ18" s="138">
        <v>0</v>
      </c>
      <c r="BK18" s="138" t="s">
        <v>91</v>
      </c>
      <c r="BL18" s="136">
        <v>0</v>
      </c>
      <c r="BM18" s="134">
        <v>0</v>
      </c>
      <c r="BN18" s="138">
        <v>0</v>
      </c>
      <c r="BO18" s="138" t="s">
        <v>91</v>
      </c>
      <c r="BP18" s="136">
        <v>0</v>
      </c>
      <c r="BQ18" s="134">
        <v>0</v>
      </c>
      <c r="BR18" s="138">
        <v>0.05</v>
      </c>
      <c r="BS18" s="137" t="s">
        <v>98</v>
      </c>
      <c r="BT18" s="136">
        <v>12</v>
      </c>
      <c r="BU18" s="134">
        <v>1</v>
      </c>
      <c r="BV18" s="138">
        <v>0.05</v>
      </c>
      <c r="BW18" s="137" t="s">
        <v>163</v>
      </c>
      <c r="BX18" s="136">
        <v>10.5</v>
      </c>
      <c r="BY18" s="134">
        <v>1</v>
      </c>
      <c r="BZ18" s="138">
        <v>0</v>
      </c>
      <c r="CA18" s="137" t="s">
        <v>91</v>
      </c>
      <c r="CB18" s="136">
        <v>0</v>
      </c>
      <c r="CC18" s="134">
        <v>0</v>
      </c>
      <c r="CD18" s="134">
        <v>0.6</v>
      </c>
      <c r="CE18" s="135" t="s">
        <v>172</v>
      </c>
      <c r="CF18" s="136">
        <v>55.83</v>
      </c>
      <c r="CG18" s="134">
        <v>2</v>
      </c>
      <c r="CH18" s="134">
        <v>0.7</v>
      </c>
      <c r="CI18" s="137" t="s">
        <v>173</v>
      </c>
      <c r="CJ18" s="136">
        <v>123.48</v>
      </c>
      <c r="CK18" s="134">
        <v>2</v>
      </c>
      <c r="CL18" s="134">
        <v>0.4</v>
      </c>
      <c r="CM18" s="135" t="s">
        <v>174</v>
      </c>
      <c r="CN18" s="136">
        <v>58.66</v>
      </c>
      <c r="CO18" s="134">
        <v>1</v>
      </c>
      <c r="CP18" s="134">
        <v>0</v>
      </c>
      <c r="CQ18" s="135" t="s">
        <v>91</v>
      </c>
      <c r="CR18" s="136">
        <v>0</v>
      </c>
      <c r="CS18" s="134">
        <v>0</v>
      </c>
      <c r="CT18" s="134">
        <v>0.5</v>
      </c>
      <c r="CU18" s="135" t="s">
        <v>175</v>
      </c>
      <c r="CV18" s="136">
        <v>94.82</v>
      </c>
      <c r="CW18" s="134">
        <v>1</v>
      </c>
      <c r="CX18" s="134">
        <v>0</v>
      </c>
      <c r="CY18" s="135" t="s">
        <v>91</v>
      </c>
      <c r="CZ18" s="136">
        <v>0</v>
      </c>
      <c r="DA18" s="134">
        <v>0</v>
      </c>
      <c r="DB18" s="138">
        <v>0.3</v>
      </c>
      <c r="DC18" s="135" t="s">
        <v>144</v>
      </c>
      <c r="DD18" s="136">
        <v>233.16</v>
      </c>
      <c r="DE18" s="134">
        <v>1</v>
      </c>
    </row>
    <row r="19" spans="1:109" s="143" customFormat="1" ht="13" customHeight="1" x14ac:dyDescent="0.35">
      <c r="A19" s="133" t="str">
        <f t="shared" si="0"/>
        <v>Sonata Hybrid/Plug-in Hybrid Preferred, Luxury  (2018)</v>
      </c>
      <c r="B19" s="155">
        <v>11</v>
      </c>
      <c r="C19" s="133">
        <v>2018</v>
      </c>
      <c r="D19" s="133" t="s">
        <v>178</v>
      </c>
      <c r="E19" s="133" t="s">
        <v>179</v>
      </c>
      <c r="F19" s="134">
        <v>0.3</v>
      </c>
      <c r="G19" s="135" t="s">
        <v>91</v>
      </c>
      <c r="H19" s="136">
        <v>0</v>
      </c>
      <c r="I19" s="134">
        <v>0</v>
      </c>
      <c r="J19" s="134">
        <v>0.5</v>
      </c>
      <c r="K19" s="135" t="s">
        <v>91</v>
      </c>
      <c r="L19" s="136">
        <v>0</v>
      </c>
      <c r="M19" s="134">
        <v>0</v>
      </c>
      <c r="N19" s="134">
        <v>1.5</v>
      </c>
      <c r="O19" s="135" t="s">
        <v>91</v>
      </c>
      <c r="P19" s="136">
        <v>0</v>
      </c>
      <c r="Q19" s="134">
        <v>0</v>
      </c>
      <c r="R19" s="134">
        <v>0</v>
      </c>
      <c r="S19" s="137" t="s">
        <v>92</v>
      </c>
      <c r="T19" s="136">
        <v>2.79</v>
      </c>
      <c r="U19" s="134">
        <v>4.0999999999999996</v>
      </c>
      <c r="V19" s="134">
        <v>0</v>
      </c>
      <c r="W19" s="134" t="s">
        <v>93</v>
      </c>
      <c r="X19" s="136">
        <v>4.3857829010566762</v>
      </c>
      <c r="Y19" s="134">
        <v>4.0999999999999996</v>
      </c>
      <c r="Z19" s="134">
        <v>0</v>
      </c>
      <c r="AA19" s="134" t="s">
        <v>93</v>
      </c>
      <c r="AB19" s="136">
        <v>1.5957829010566762</v>
      </c>
      <c r="AC19" s="134">
        <v>4.0999999999999996</v>
      </c>
      <c r="AD19" s="134">
        <v>0</v>
      </c>
      <c r="AE19" s="135" t="s">
        <v>94</v>
      </c>
      <c r="AF19" s="136">
        <v>6.85</v>
      </c>
      <c r="AG19" s="134">
        <v>1</v>
      </c>
      <c r="AH19" s="134">
        <v>0</v>
      </c>
      <c r="AI19" s="135" t="s">
        <v>91</v>
      </c>
      <c r="AJ19" s="136">
        <v>5</v>
      </c>
      <c r="AK19" s="134">
        <v>1</v>
      </c>
      <c r="AL19" s="134">
        <v>0</v>
      </c>
      <c r="AM19" s="135" t="s">
        <v>91</v>
      </c>
      <c r="AN19" s="136">
        <v>0</v>
      </c>
      <c r="AO19" s="134">
        <v>0</v>
      </c>
      <c r="AP19" s="134">
        <v>0</v>
      </c>
      <c r="AQ19" s="135" t="s">
        <v>95</v>
      </c>
      <c r="AR19" s="136">
        <v>7.11</v>
      </c>
      <c r="AS19" s="134">
        <v>1</v>
      </c>
      <c r="AT19" s="134">
        <v>0.2</v>
      </c>
      <c r="AU19" s="135" t="s">
        <v>180</v>
      </c>
      <c r="AV19" s="136">
        <v>20</v>
      </c>
      <c r="AW19" s="134">
        <v>1</v>
      </c>
      <c r="AX19" s="134">
        <v>0</v>
      </c>
      <c r="AY19" s="135" t="s">
        <v>162</v>
      </c>
      <c r="AZ19" s="136">
        <v>14</v>
      </c>
      <c r="BA19" s="134">
        <v>1</v>
      </c>
      <c r="BB19" s="134">
        <v>1</v>
      </c>
      <c r="BC19" s="135" t="s">
        <v>91</v>
      </c>
      <c r="BD19" s="136">
        <v>0</v>
      </c>
      <c r="BE19" s="134">
        <v>0</v>
      </c>
      <c r="BF19" s="134">
        <v>0.4</v>
      </c>
      <c r="BG19" s="135" t="s">
        <v>300</v>
      </c>
      <c r="BH19" s="136">
        <v>7.93</v>
      </c>
      <c r="BI19" s="134">
        <v>2</v>
      </c>
      <c r="BJ19" s="138">
        <v>0</v>
      </c>
      <c r="BK19" s="138" t="s">
        <v>91</v>
      </c>
      <c r="BL19" s="136">
        <v>0</v>
      </c>
      <c r="BM19" s="134">
        <v>0</v>
      </c>
      <c r="BN19" s="138">
        <v>0.3</v>
      </c>
      <c r="BO19" s="138" t="s">
        <v>181</v>
      </c>
      <c r="BP19" s="136">
        <v>56.9</v>
      </c>
      <c r="BQ19" s="134">
        <v>1</v>
      </c>
      <c r="BR19" s="138">
        <v>0.05</v>
      </c>
      <c r="BS19" s="137" t="s">
        <v>98</v>
      </c>
      <c r="BT19" s="136">
        <v>12</v>
      </c>
      <c r="BU19" s="134">
        <v>1</v>
      </c>
      <c r="BV19" s="138">
        <v>0.05</v>
      </c>
      <c r="BW19" s="137" t="s">
        <v>163</v>
      </c>
      <c r="BX19" s="136">
        <v>10.5</v>
      </c>
      <c r="BY19" s="134">
        <v>1</v>
      </c>
      <c r="BZ19" s="138">
        <v>0</v>
      </c>
      <c r="CA19" s="137" t="s">
        <v>91</v>
      </c>
      <c r="CB19" s="136">
        <v>0</v>
      </c>
      <c r="CC19" s="134">
        <v>0</v>
      </c>
      <c r="CD19" s="134">
        <v>0.6</v>
      </c>
      <c r="CE19" s="135" t="s">
        <v>182</v>
      </c>
      <c r="CF19" s="136">
        <v>38.909999999999997</v>
      </c>
      <c r="CG19" s="134">
        <v>2</v>
      </c>
      <c r="CH19" s="134">
        <v>0.7</v>
      </c>
      <c r="CI19" s="137" t="s">
        <v>110</v>
      </c>
      <c r="CJ19" s="136">
        <v>57.88</v>
      </c>
      <c r="CK19" s="134">
        <v>2</v>
      </c>
      <c r="CL19" s="134">
        <v>0.6</v>
      </c>
      <c r="CM19" s="135" t="s">
        <v>183</v>
      </c>
      <c r="CN19" s="136">
        <v>57.16</v>
      </c>
      <c r="CO19" s="134">
        <v>1</v>
      </c>
      <c r="CP19" s="134">
        <v>0</v>
      </c>
      <c r="CQ19" s="135" t="s">
        <v>128</v>
      </c>
      <c r="CR19" s="136">
        <v>2.38</v>
      </c>
      <c r="CS19" s="134">
        <v>1</v>
      </c>
      <c r="CT19" s="134">
        <v>0.5</v>
      </c>
      <c r="CU19" s="135" t="s">
        <v>184</v>
      </c>
      <c r="CV19" s="136">
        <v>88.66</v>
      </c>
      <c r="CW19" s="134">
        <v>1</v>
      </c>
      <c r="CX19" s="134">
        <v>0</v>
      </c>
      <c r="CY19" s="135" t="s">
        <v>135</v>
      </c>
      <c r="CZ19" s="136">
        <v>4.33</v>
      </c>
      <c r="DA19" s="134">
        <v>1</v>
      </c>
      <c r="DB19" s="138">
        <v>0.3</v>
      </c>
      <c r="DC19" s="135" t="s">
        <v>185</v>
      </c>
      <c r="DD19" s="136">
        <v>171.33</v>
      </c>
      <c r="DE19" s="134">
        <v>1</v>
      </c>
    </row>
    <row r="20" spans="1:109" s="143" customFormat="1" ht="13.5" customHeight="1" x14ac:dyDescent="0.35">
      <c r="A20" s="133" t="str">
        <f t="shared" si="0"/>
        <v>Sonata Hybrid/Plug-in Hybrid Ultimate  (2018)</v>
      </c>
      <c r="B20" s="155">
        <v>11</v>
      </c>
      <c r="C20" s="133">
        <v>2018</v>
      </c>
      <c r="D20" s="133" t="s">
        <v>178</v>
      </c>
      <c r="E20" s="133" t="s">
        <v>186</v>
      </c>
      <c r="F20" s="134">
        <v>0.3</v>
      </c>
      <c r="G20" s="135" t="s">
        <v>91</v>
      </c>
      <c r="H20" s="136">
        <v>0</v>
      </c>
      <c r="I20" s="134">
        <v>0</v>
      </c>
      <c r="J20" s="134">
        <v>0.5</v>
      </c>
      <c r="K20" s="135" t="s">
        <v>91</v>
      </c>
      <c r="L20" s="136">
        <v>0</v>
      </c>
      <c r="M20" s="134">
        <v>0</v>
      </c>
      <c r="N20" s="134">
        <v>1.5</v>
      </c>
      <c r="O20" s="135" t="s">
        <v>91</v>
      </c>
      <c r="P20" s="136">
        <v>0</v>
      </c>
      <c r="Q20" s="134">
        <v>0</v>
      </c>
      <c r="R20" s="134">
        <v>0</v>
      </c>
      <c r="S20" s="137" t="s">
        <v>92</v>
      </c>
      <c r="T20" s="136">
        <v>2.79</v>
      </c>
      <c r="U20" s="134">
        <v>4.0999999999999996</v>
      </c>
      <c r="V20" s="134">
        <v>0</v>
      </c>
      <c r="W20" s="134" t="s">
        <v>93</v>
      </c>
      <c r="X20" s="136">
        <v>4.3857829010566762</v>
      </c>
      <c r="Y20" s="134">
        <v>4.0999999999999996</v>
      </c>
      <c r="Z20" s="134">
        <v>0</v>
      </c>
      <c r="AA20" s="134" t="s">
        <v>93</v>
      </c>
      <c r="AB20" s="136">
        <v>1.5957829010566762</v>
      </c>
      <c r="AC20" s="134">
        <v>4.0999999999999996</v>
      </c>
      <c r="AD20" s="134">
        <v>0</v>
      </c>
      <c r="AE20" s="135" t="s">
        <v>94</v>
      </c>
      <c r="AF20" s="168">
        <v>6.85</v>
      </c>
      <c r="AG20" s="134">
        <v>1</v>
      </c>
      <c r="AH20" s="134">
        <v>0</v>
      </c>
      <c r="AI20" s="135" t="s">
        <v>91</v>
      </c>
      <c r="AJ20" s="136">
        <v>5</v>
      </c>
      <c r="AK20" s="134">
        <v>1</v>
      </c>
      <c r="AL20" s="134">
        <v>0</v>
      </c>
      <c r="AM20" s="135" t="s">
        <v>91</v>
      </c>
      <c r="AN20" s="136">
        <v>0</v>
      </c>
      <c r="AO20" s="134">
        <v>0</v>
      </c>
      <c r="AP20" s="134">
        <v>0</v>
      </c>
      <c r="AQ20" s="135" t="s">
        <v>95</v>
      </c>
      <c r="AR20" s="136">
        <v>7.11</v>
      </c>
      <c r="AS20" s="134">
        <v>1</v>
      </c>
      <c r="AT20" s="134">
        <v>0.2</v>
      </c>
      <c r="AU20" s="135" t="s">
        <v>180</v>
      </c>
      <c r="AV20" s="136">
        <v>20</v>
      </c>
      <c r="AW20" s="134">
        <v>1</v>
      </c>
      <c r="AX20" s="134">
        <v>0</v>
      </c>
      <c r="AY20" s="135" t="s">
        <v>162</v>
      </c>
      <c r="AZ20" s="136">
        <v>14</v>
      </c>
      <c r="BA20" s="134">
        <v>1</v>
      </c>
      <c r="BB20" s="134">
        <v>1</v>
      </c>
      <c r="BC20" s="135" t="s">
        <v>91</v>
      </c>
      <c r="BD20" s="136">
        <v>0</v>
      </c>
      <c r="BE20" s="134">
        <v>0</v>
      </c>
      <c r="BF20" s="134">
        <v>0.4</v>
      </c>
      <c r="BG20" s="135" t="s">
        <v>300</v>
      </c>
      <c r="BH20" s="136">
        <v>7.93</v>
      </c>
      <c r="BI20" s="134">
        <v>2</v>
      </c>
      <c r="BJ20" s="138">
        <v>0</v>
      </c>
      <c r="BK20" s="138" t="s">
        <v>91</v>
      </c>
      <c r="BL20" s="136">
        <v>0</v>
      </c>
      <c r="BM20" s="134">
        <v>0</v>
      </c>
      <c r="BN20" s="138">
        <v>0.3</v>
      </c>
      <c r="BO20" s="138" t="s">
        <v>181</v>
      </c>
      <c r="BP20" s="136">
        <v>56.9</v>
      </c>
      <c r="BQ20" s="134">
        <v>1</v>
      </c>
      <c r="BR20" s="138">
        <v>0.05</v>
      </c>
      <c r="BS20" s="137" t="s">
        <v>98</v>
      </c>
      <c r="BT20" s="136">
        <v>12</v>
      </c>
      <c r="BU20" s="134">
        <v>1</v>
      </c>
      <c r="BV20" s="138">
        <v>0.05</v>
      </c>
      <c r="BW20" s="137" t="s">
        <v>163</v>
      </c>
      <c r="BX20" s="136">
        <v>10.5</v>
      </c>
      <c r="BY20" s="134">
        <v>1</v>
      </c>
      <c r="BZ20" s="138">
        <v>0</v>
      </c>
      <c r="CA20" s="137" t="s">
        <v>91</v>
      </c>
      <c r="CB20" s="136">
        <v>0</v>
      </c>
      <c r="CC20" s="134">
        <v>0</v>
      </c>
      <c r="CD20" s="134">
        <v>0.6</v>
      </c>
      <c r="CE20" s="135" t="s">
        <v>133</v>
      </c>
      <c r="CF20" s="136">
        <v>64.34</v>
      </c>
      <c r="CG20" s="134">
        <v>2</v>
      </c>
      <c r="CH20" s="134">
        <v>0.7</v>
      </c>
      <c r="CI20" s="137" t="s">
        <v>110</v>
      </c>
      <c r="CJ20" s="136">
        <v>57.88</v>
      </c>
      <c r="CK20" s="134">
        <v>2</v>
      </c>
      <c r="CL20" s="134">
        <v>0.6</v>
      </c>
      <c r="CM20" s="135" t="s">
        <v>187</v>
      </c>
      <c r="CN20" s="136">
        <v>57.16</v>
      </c>
      <c r="CO20" s="134">
        <v>1</v>
      </c>
      <c r="CP20" s="134">
        <v>0</v>
      </c>
      <c r="CQ20" s="135" t="s">
        <v>128</v>
      </c>
      <c r="CR20" s="136">
        <v>2.38</v>
      </c>
      <c r="CS20" s="134">
        <v>1</v>
      </c>
      <c r="CT20" s="134">
        <v>0.5</v>
      </c>
      <c r="CU20" s="135" t="s">
        <v>184</v>
      </c>
      <c r="CV20" s="136">
        <v>88.66</v>
      </c>
      <c r="CW20" s="134">
        <v>1</v>
      </c>
      <c r="CX20" s="134">
        <v>0</v>
      </c>
      <c r="CY20" s="135" t="s">
        <v>135</v>
      </c>
      <c r="CZ20" s="136">
        <v>4.33</v>
      </c>
      <c r="DA20" s="134">
        <v>1</v>
      </c>
      <c r="DB20" s="138">
        <v>0.3</v>
      </c>
      <c r="DC20" s="135" t="s">
        <v>185</v>
      </c>
      <c r="DD20" s="136">
        <v>171.33</v>
      </c>
      <c r="DE20" s="134">
        <v>1</v>
      </c>
    </row>
    <row r="21" spans="1:109" s="143" customFormat="1" x14ac:dyDescent="0.35">
      <c r="A21" s="133" t="str">
        <f t="shared" si="0"/>
        <v>Tucson (2019-2020)</v>
      </c>
      <c r="B21" s="155">
        <v>12</v>
      </c>
      <c r="C21" s="133" t="s">
        <v>106</v>
      </c>
      <c r="D21" s="133" t="s">
        <v>188</v>
      </c>
      <c r="E21" s="133"/>
      <c r="F21" s="134">
        <v>0.3</v>
      </c>
      <c r="G21" s="135" t="s">
        <v>91</v>
      </c>
      <c r="H21" s="136">
        <v>0</v>
      </c>
      <c r="I21" s="134">
        <v>0</v>
      </c>
      <c r="J21" s="134">
        <v>0.5</v>
      </c>
      <c r="K21" s="135" t="s">
        <v>91</v>
      </c>
      <c r="L21" s="136">
        <v>0</v>
      </c>
      <c r="M21" s="134">
        <v>0</v>
      </c>
      <c r="N21" s="134">
        <v>1.5</v>
      </c>
      <c r="O21" s="135" t="s">
        <v>91</v>
      </c>
      <c r="P21" s="136">
        <v>0</v>
      </c>
      <c r="Q21" s="134">
        <v>0</v>
      </c>
      <c r="R21" s="134">
        <v>0</v>
      </c>
      <c r="S21" s="137" t="s">
        <v>92</v>
      </c>
      <c r="T21" s="136">
        <v>2.79</v>
      </c>
      <c r="U21" s="134">
        <v>5.0999999999999996</v>
      </c>
      <c r="V21" s="134">
        <v>0</v>
      </c>
      <c r="W21" s="134" t="s">
        <v>93</v>
      </c>
      <c r="X21" s="136">
        <v>4.3857829010566762</v>
      </c>
      <c r="Y21" s="134">
        <v>5.0999999999999996</v>
      </c>
      <c r="Z21" s="134">
        <v>0</v>
      </c>
      <c r="AA21" s="134" t="s">
        <v>93</v>
      </c>
      <c r="AB21" s="136">
        <v>1.5957829010566762</v>
      </c>
      <c r="AC21" s="134">
        <v>5.0999999999999996</v>
      </c>
      <c r="AD21" s="134">
        <v>0</v>
      </c>
      <c r="AE21" s="135" t="s">
        <v>94</v>
      </c>
      <c r="AF21" s="168">
        <v>6.85</v>
      </c>
      <c r="AG21" s="134">
        <v>1</v>
      </c>
      <c r="AH21" s="134">
        <v>0</v>
      </c>
      <c r="AI21" s="135" t="s">
        <v>91</v>
      </c>
      <c r="AJ21" s="136">
        <v>5</v>
      </c>
      <c r="AK21" s="134">
        <v>1</v>
      </c>
      <c r="AL21" s="134">
        <v>0</v>
      </c>
      <c r="AM21" s="135" t="s">
        <v>91</v>
      </c>
      <c r="AN21" s="136">
        <v>0</v>
      </c>
      <c r="AO21" s="134">
        <v>0</v>
      </c>
      <c r="AP21" s="134">
        <v>0</v>
      </c>
      <c r="AQ21" s="135" t="s">
        <v>95</v>
      </c>
      <c r="AR21" s="136">
        <v>7.11</v>
      </c>
      <c r="AS21" s="134">
        <v>1</v>
      </c>
      <c r="AT21" s="134">
        <v>0.2</v>
      </c>
      <c r="AU21" s="135" t="s">
        <v>138</v>
      </c>
      <c r="AV21" s="136">
        <v>20</v>
      </c>
      <c r="AW21" s="134">
        <v>1</v>
      </c>
      <c r="AX21" s="134">
        <v>0</v>
      </c>
      <c r="AY21" s="135" t="s">
        <v>189</v>
      </c>
      <c r="AZ21" s="136">
        <v>14</v>
      </c>
      <c r="BA21" s="134">
        <v>1</v>
      </c>
      <c r="BB21" s="134">
        <v>1</v>
      </c>
      <c r="BC21" s="135" t="s">
        <v>91</v>
      </c>
      <c r="BD21" s="136">
        <v>0</v>
      </c>
      <c r="BE21" s="134">
        <v>0</v>
      </c>
      <c r="BF21" s="134">
        <v>0</v>
      </c>
      <c r="BG21" s="135" t="s">
        <v>91</v>
      </c>
      <c r="BH21" s="136">
        <v>0</v>
      </c>
      <c r="BI21" s="134">
        <v>0</v>
      </c>
      <c r="BJ21" s="138">
        <v>0</v>
      </c>
      <c r="BK21" s="138" t="s">
        <v>91</v>
      </c>
      <c r="BL21" s="136">
        <v>0</v>
      </c>
      <c r="BM21" s="134">
        <v>0</v>
      </c>
      <c r="BN21" s="138">
        <v>0</v>
      </c>
      <c r="BO21" s="138" t="s">
        <v>91</v>
      </c>
      <c r="BP21" s="136">
        <v>0</v>
      </c>
      <c r="BQ21" s="134">
        <v>0</v>
      </c>
      <c r="BR21" s="138">
        <v>0.05</v>
      </c>
      <c r="BS21" s="137" t="s">
        <v>98</v>
      </c>
      <c r="BT21" s="136">
        <v>12</v>
      </c>
      <c r="BU21" s="134">
        <v>1</v>
      </c>
      <c r="BV21" s="138">
        <v>0.05</v>
      </c>
      <c r="BW21" s="137" t="s">
        <v>99</v>
      </c>
      <c r="BX21" s="136">
        <v>10</v>
      </c>
      <c r="BY21" s="134">
        <v>1</v>
      </c>
      <c r="BZ21" s="138">
        <v>0.05</v>
      </c>
      <c r="CA21" s="137" t="s">
        <v>190</v>
      </c>
      <c r="CB21" s="136">
        <v>11</v>
      </c>
      <c r="CC21" s="134">
        <v>1</v>
      </c>
      <c r="CD21" s="134">
        <v>0.7</v>
      </c>
      <c r="CE21" s="135" t="s">
        <v>191</v>
      </c>
      <c r="CF21" s="136">
        <v>90.38</v>
      </c>
      <c r="CG21" s="134">
        <v>2</v>
      </c>
      <c r="CH21" s="134">
        <v>0.7</v>
      </c>
      <c r="CI21" s="137" t="s">
        <v>110</v>
      </c>
      <c r="CJ21" s="136">
        <v>57.88</v>
      </c>
      <c r="CK21" s="134">
        <v>2</v>
      </c>
      <c r="CL21" s="134">
        <v>0.5</v>
      </c>
      <c r="CM21" s="135" t="s">
        <v>192</v>
      </c>
      <c r="CN21" s="136">
        <v>52.19</v>
      </c>
      <c r="CO21" s="134">
        <v>1</v>
      </c>
      <c r="CP21" s="134">
        <v>0</v>
      </c>
      <c r="CQ21" s="135" t="s">
        <v>193</v>
      </c>
      <c r="CR21" s="136">
        <v>2.67</v>
      </c>
      <c r="CS21" s="134">
        <v>1</v>
      </c>
      <c r="CT21" s="134">
        <v>0.4</v>
      </c>
      <c r="CU21" s="135" t="s">
        <v>194</v>
      </c>
      <c r="CV21" s="136">
        <v>77.430000000000007</v>
      </c>
      <c r="CW21" s="134">
        <v>1</v>
      </c>
      <c r="CX21" s="134">
        <v>0</v>
      </c>
      <c r="CY21" s="135" t="s">
        <v>114</v>
      </c>
      <c r="CZ21" s="136">
        <v>2.38</v>
      </c>
      <c r="DA21" s="134">
        <v>1</v>
      </c>
      <c r="DB21" s="138">
        <v>0.3</v>
      </c>
      <c r="DC21" s="135" t="s">
        <v>131</v>
      </c>
      <c r="DD21" s="136">
        <v>166.59</v>
      </c>
      <c r="DE21" s="134">
        <v>1</v>
      </c>
    </row>
    <row r="22" spans="1:109" s="143" customFormat="1" x14ac:dyDescent="0.35">
      <c r="A22" s="133" t="str">
        <f t="shared" si="0"/>
        <v>Venue Essential, Preferred, Trend  (2020)</v>
      </c>
      <c r="B22" s="155">
        <v>13</v>
      </c>
      <c r="C22" s="133">
        <v>2020</v>
      </c>
      <c r="D22" s="133" t="s">
        <v>195</v>
      </c>
      <c r="E22" s="133" t="s">
        <v>196</v>
      </c>
      <c r="F22" s="134">
        <v>0.3</v>
      </c>
      <c r="G22" s="135" t="s">
        <v>91</v>
      </c>
      <c r="H22" s="136">
        <v>0</v>
      </c>
      <c r="I22" s="134">
        <v>0</v>
      </c>
      <c r="J22" s="134">
        <v>0.5</v>
      </c>
      <c r="K22" s="135" t="s">
        <v>91</v>
      </c>
      <c r="L22" s="136">
        <v>0</v>
      </c>
      <c r="M22" s="134">
        <v>0</v>
      </c>
      <c r="N22" s="134">
        <v>1.5</v>
      </c>
      <c r="O22" s="135" t="s">
        <v>91</v>
      </c>
      <c r="P22" s="136">
        <v>0</v>
      </c>
      <c r="Q22" s="134">
        <v>0</v>
      </c>
      <c r="R22" s="134">
        <v>0</v>
      </c>
      <c r="S22" s="137" t="s">
        <v>92</v>
      </c>
      <c r="T22" s="136">
        <v>2.79</v>
      </c>
      <c r="U22" s="134">
        <v>3.8</v>
      </c>
      <c r="V22" s="134">
        <v>0</v>
      </c>
      <c r="W22" s="134" t="s">
        <v>93</v>
      </c>
      <c r="X22" s="136">
        <v>4.3857829010566762</v>
      </c>
      <c r="Y22" s="134">
        <v>3.8</v>
      </c>
      <c r="Z22" s="134">
        <v>0</v>
      </c>
      <c r="AA22" s="134" t="s">
        <v>93</v>
      </c>
      <c r="AB22" s="136">
        <v>1.5957829010566762</v>
      </c>
      <c r="AC22" s="134">
        <v>3.8</v>
      </c>
      <c r="AD22" s="134">
        <v>0</v>
      </c>
      <c r="AE22" s="135" t="s">
        <v>177</v>
      </c>
      <c r="AF22" s="165">
        <v>11.2</v>
      </c>
      <c r="AG22" s="134">
        <v>1</v>
      </c>
      <c r="AH22" s="134">
        <v>0</v>
      </c>
      <c r="AI22" s="135" t="s">
        <v>91</v>
      </c>
      <c r="AJ22" s="136">
        <v>5</v>
      </c>
      <c r="AK22" s="134">
        <v>1</v>
      </c>
      <c r="AL22" s="134">
        <v>0</v>
      </c>
      <c r="AM22" s="135" t="s">
        <v>91</v>
      </c>
      <c r="AN22" s="136">
        <v>0</v>
      </c>
      <c r="AO22" s="134">
        <v>0</v>
      </c>
      <c r="AP22" s="134">
        <v>0</v>
      </c>
      <c r="AQ22" s="135" t="s">
        <v>95</v>
      </c>
      <c r="AR22" s="136">
        <v>7.11</v>
      </c>
      <c r="AS22" s="134">
        <v>1</v>
      </c>
      <c r="AT22" s="134">
        <v>0.2</v>
      </c>
      <c r="AU22" s="135" t="s">
        <v>146</v>
      </c>
      <c r="AV22" s="136">
        <v>20</v>
      </c>
      <c r="AW22" s="134">
        <v>1</v>
      </c>
      <c r="AX22" s="134">
        <v>0</v>
      </c>
      <c r="AY22" s="135" t="s">
        <v>197</v>
      </c>
      <c r="AZ22" s="136">
        <v>14</v>
      </c>
      <c r="BA22" s="134">
        <v>1</v>
      </c>
      <c r="BB22" s="134">
        <v>1</v>
      </c>
      <c r="BC22" s="135" t="s">
        <v>91</v>
      </c>
      <c r="BD22" s="136">
        <v>0</v>
      </c>
      <c r="BE22" s="134">
        <v>0</v>
      </c>
      <c r="BF22" s="134">
        <v>0</v>
      </c>
      <c r="BG22" s="135" t="s">
        <v>91</v>
      </c>
      <c r="BH22" s="136">
        <v>0</v>
      </c>
      <c r="BI22" s="134">
        <v>0</v>
      </c>
      <c r="BJ22" s="138">
        <v>0</v>
      </c>
      <c r="BK22" s="138" t="s">
        <v>91</v>
      </c>
      <c r="BL22" s="136">
        <v>0</v>
      </c>
      <c r="BM22" s="134">
        <v>0</v>
      </c>
      <c r="BN22" s="138">
        <v>0</v>
      </c>
      <c r="BO22" s="138" t="s">
        <v>91</v>
      </c>
      <c r="BP22" s="136">
        <v>0</v>
      </c>
      <c r="BQ22" s="134">
        <v>0</v>
      </c>
      <c r="BR22" s="138">
        <v>0.05</v>
      </c>
      <c r="BS22" s="137" t="s">
        <v>98</v>
      </c>
      <c r="BT22" s="136">
        <v>12</v>
      </c>
      <c r="BU22" s="134">
        <v>1</v>
      </c>
      <c r="BV22" s="138">
        <v>0.05</v>
      </c>
      <c r="BW22" s="137" t="s">
        <v>99</v>
      </c>
      <c r="BX22" s="136">
        <v>10</v>
      </c>
      <c r="BY22" s="134">
        <v>1</v>
      </c>
      <c r="BZ22" s="138">
        <v>0.05</v>
      </c>
      <c r="CA22" s="137" t="s">
        <v>198</v>
      </c>
      <c r="CB22" s="136">
        <v>23.61</v>
      </c>
      <c r="CC22" s="134">
        <v>1</v>
      </c>
      <c r="CD22" s="134">
        <v>0.6</v>
      </c>
      <c r="CE22" s="135" t="s">
        <v>118</v>
      </c>
      <c r="CF22" s="136">
        <v>52.92</v>
      </c>
      <c r="CG22" s="134">
        <v>2</v>
      </c>
      <c r="CH22" s="134">
        <v>0.6</v>
      </c>
      <c r="CI22" s="137" t="s">
        <v>119</v>
      </c>
      <c r="CJ22" s="136">
        <v>65.47</v>
      </c>
      <c r="CK22" s="134">
        <v>2</v>
      </c>
      <c r="CL22" s="134">
        <v>0.5</v>
      </c>
      <c r="CM22" s="135" t="s">
        <v>199</v>
      </c>
      <c r="CN22" s="136">
        <v>85.09</v>
      </c>
      <c r="CO22" s="134">
        <v>1</v>
      </c>
      <c r="CP22" s="134">
        <v>0</v>
      </c>
      <c r="CQ22" s="135" t="s">
        <v>200</v>
      </c>
      <c r="CR22" s="136">
        <v>3.82</v>
      </c>
      <c r="CS22" s="134">
        <v>1</v>
      </c>
      <c r="CT22" s="134">
        <v>0.4</v>
      </c>
      <c r="CU22" s="135" t="s">
        <v>201</v>
      </c>
      <c r="CV22" s="136">
        <v>99.53</v>
      </c>
      <c r="CW22" s="134">
        <v>1</v>
      </c>
      <c r="CX22" s="134">
        <v>0</v>
      </c>
      <c r="CY22" s="135" t="s">
        <v>91</v>
      </c>
      <c r="CZ22" s="136">
        <v>0</v>
      </c>
      <c r="DA22" s="134">
        <v>0</v>
      </c>
      <c r="DB22" s="138">
        <v>0.3</v>
      </c>
      <c r="DC22" s="135" t="s">
        <v>202</v>
      </c>
      <c r="DD22" s="136">
        <v>156.12</v>
      </c>
      <c r="DE22" s="134">
        <v>1</v>
      </c>
    </row>
    <row r="23" spans="1:109" s="143" customFormat="1" x14ac:dyDescent="0.35">
      <c r="A23" s="133" t="str">
        <f t="shared" si="0"/>
        <v>Venue Ultimate  (2020)</v>
      </c>
      <c r="B23" s="155">
        <v>13</v>
      </c>
      <c r="C23" s="133">
        <v>2020</v>
      </c>
      <c r="D23" s="133" t="s">
        <v>195</v>
      </c>
      <c r="E23" s="133" t="s">
        <v>186</v>
      </c>
      <c r="F23" s="134">
        <v>0.3</v>
      </c>
      <c r="G23" s="135" t="s">
        <v>91</v>
      </c>
      <c r="H23" s="136">
        <v>0</v>
      </c>
      <c r="I23" s="134">
        <v>0</v>
      </c>
      <c r="J23" s="134">
        <v>0.5</v>
      </c>
      <c r="K23" s="135" t="s">
        <v>91</v>
      </c>
      <c r="L23" s="136">
        <v>0</v>
      </c>
      <c r="M23" s="134">
        <v>0</v>
      </c>
      <c r="N23" s="134">
        <v>1.5</v>
      </c>
      <c r="O23" s="135" t="s">
        <v>91</v>
      </c>
      <c r="P23" s="136">
        <v>0</v>
      </c>
      <c r="Q23" s="134">
        <v>0</v>
      </c>
      <c r="R23" s="134">
        <v>0</v>
      </c>
      <c r="S23" s="137" t="s">
        <v>92</v>
      </c>
      <c r="T23" s="136">
        <v>2.79</v>
      </c>
      <c r="U23" s="134">
        <v>3.8</v>
      </c>
      <c r="V23" s="134">
        <v>0</v>
      </c>
      <c r="W23" s="134" t="s">
        <v>93</v>
      </c>
      <c r="X23" s="136">
        <v>4.3857829010566762</v>
      </c>
      <c r="Y23" s="134">
        <v>3.8</v>
      </c>
      <c r="Z23" s="134">
        <v>0</v>
      </c>
      <c r="AA23" s="134" t="s">
        <v>93</v>
      </c>
      <c r="AB23" s="136">
        <v>1.5957829010566762</v>
      </c>
      <c r="AC23" s="134">
        <v>3.8</v>
      </c>
      <c r="AD23" s="134">
        <v>0</v>
      </c>
      <c r="AE23" s="135" t="s">
        <v>177</v>
      </c>
      <c r="AF23" s="165">
        <v>11.2</v>
      </c>
      <c r="AG23" s="134">
        <v>1</v>
      </c>
      <c r="AH23" s="134">
        <v>0</v>
      </c>
      <c r="AI23" s="135" t="s">
        <v>91</v>
      </c>
      <c r="AJ23" s="136">
        <v>5</v>
      </c>
      <c r="AK23" s="134">
        <v>1</v>
      </c>
      <c r="AL23" s="134">
        <v>0</v>
      </c>
      <c r="AM23" s="135" t="s">
        <v>91</v>
      </c>
      <c r="AN23" s="136">
        <v>0</v>
      </c>
      <c r="AO23" s="134">
        <v>0</v>
      </c>
      <c r="AP23" s="134">
        <v>0</v>
      </c>
      <c r="AQ23" s="135" t="s">
        <v>95</v>
      </c>
      <c r="AR23" s="136">
        <v>7.11</v>
      </c>
      <c r="AS23" s="134">
        <v>1</v>
      </c>
      <c r="AT23" s="134">
        <v>0.2</v>
      </c>
      <c r="AU23" s="135" t="s">
        <v>146</v>
      </c>
      <c r="AV23" s="136">
        <v>20</v>
      </c>
      <c r="AW23" s="134">
        <v>1</v>
      </c>
      <c r="AX23" s="134">
        <v>0</v>
      </c>
      <c r="AY23" s="135" t="s">
        <v>197</v>
      </c>
      <c r="AZ23" s="136">
        <v>14</v>
      </c>
      <c r="BA23" s="134">
        <v>1</v>
      </c>
      <c r="BB23" s="134">
        <v>1</v>
      </c>
      <c r="BC23" s="135" t="s">
        <v>91</v>
      </c>
      <c r="BD23" s="136">
        <v>0</v>
      </c>
      <c r="BE23" s="134">
        <v>0</v>
      </c>
      <c r="BF23" s="134">
        <v>0</v>
      </c>
      <c r="BG23" s="135" t="s">
        <v>91</v>
      </c>
      <c r="BH23" s="136">
        <v>0</v>
      </c>
      <c r="BI23" s="134">
        <v>0</v>
      </c>
      <c r="BJ23" s="138">
        <v>0</v>
      </c>
      <c r="BK23" s="138" t="s">
        <v>91</v>
      </c>
      <c r="BL23" s="136">
        <v>0</v>
      </c>
      <c r="BM23" s="134">
        <v>0</v>
      </c>
      <c r="BN23" s="138">
        <v>0</v>
      </c>
      <c r="BO23" s="138" t="s">
        <v>91</v>
      </c>
      <c r="BP23" s="136">
        <v>0</v>
      </c>
      <c r="BQ23" s="134">
        <v>0</v>
      </c>
      <c r="BR23" s="138">
        <v>0.05</v>
      </c>
      <c r="BS23" s="137" t="s">
        <v>98</v>
      </c>
      <c r="BT23" s="136">
        <v>12</v>
      </c>
      <c r="BU23" s="134">
        <v>1</v>
      </c>
      <c r="BV23" s="138">
        <v>0.05</v>
      </c>
      <c r="BW23" s="137" t="s">
        <v>99</v>
      </c>
      <c r="BX23" s="136">
        <v>10</v>
      </c>
      <c r="BY23" s="134">
        <v>1</v>
      </c>
      <c r="BZ23" s="138">
        <v>0.05</v>
      </c>
      <c r="CA23" s="137" t="s">
        <v>198</v>
      </c>
      <c r="CB23" s="136">
        <v>23.61</v>
      </c>
      <c r="CC23" s="134">
        <v>1</v>
      </c>
      <c r="CD23" s="134">
        <v>0.6</v>
      </c>
      <c r="CE23" s="135" t="s">
        <v>124</v>
      </c>
      <c r="CF23" s="136">
        <v>79.39</v>
      </c>
      <c r="CG23" s="134">
        <v>2</v>
      </c>
      <c r="CH23" s="134">
        <v>0.6</v>
      </c>
      <c r="CI23" s="137" t="s">
        <v>119</v>
      </c>
      <c r="CJ23" s="136">
        <v>65.47</v>
      </c>
      <c r="CK23" s="134">
        <v>2</v>
      </c>
      <c r="CL23" s="134">
        <v>0.5</v>
      </c>
      <c r="CM23" s="135" t="s">
        <v>203</v>
      </c>
      <c r="CN23" s="136">
        <v>50.53</v>
      </c>
      <c r="CO23" s="134">
        <v>1</v>
      </c>
      <c r="CP23" s="134">
        <v>0</v>
      </c>
      <c r="CQ23" s="135" t="s">
        <v>200</v>
      </c>
      <c r="CR23" s="136">
        <v>3.82</v>
      </c>
      <c r="CS23" s="134">
        <v>1</v>
      </c>
      <c r="CT23" s="134">
        <v>0.4</v>
      </c>
      <c r="CU23" s="135" t="s">
        <v>201</v>
      </c>
      <c r="CV23" s="136">
        <v>99.53</v>
      </c>
      <c r="CW23" s="134">
        <v>1</v>
      </c>
      <c r="CX23" s="134">
        <v>0</v>
      </c>
      <c r="CY23" s="135" t="s">
        <v>91</v>
      </c>
      <c r="CZ23" s="136">
        <v>0</v>
      </c>
      <c r="DA23" s="134">
        <v>0</v>
      </c>
      <c r="DB23" s="138">
        <v>0.3</v>
      </c>
      <c r="DC23" s="135" t="s">
        <v>202</v>
      </c>
      <c r="DD23" s="136">
        <v>156.12</v>
      </c>
      <c r="DE23" s="134">
        <v>1</v>
      </c>
    </row>
    <row r="24" spans="1:109" s="143" customFormat="1" ht="12" customHeight="1" x14ac:dyDescent="0.35">
      <c r="A24" s="133" t="str">
        <f t="shared" si="0"/>
        <v>Santa Fe / Santa Fe Turbo (2019-2020)</v>
      </c>
      <c r="B24" s="155">
        <v>14</v>
      </c>
      <c r="C24" s="133" t="s">
        <v>106</v>
      </c>
      <c r="D24" s="133" t="s">
        <v>204</v>
      </c>
      <c r="E24" s="133"/>
      <c r="F24" s="134">
        <v>0.3</v>
      </c>
      <c r="G24" s="135" t="s">
        <v>91</v>
      </c>
      <c r="H24" s="136">
        <v>0</v>
      </c>
      <c r="I24" s="134">
        <v>0</v>
      </c>
      <c r="J24" s="134">
        <v>0.5</v>
      </c>
      <c r="K24" s="135" t="s">
        <v>91</v>
      </c>
      <c r="L24" s="136">
        <v>0</v>
      </c>
      <c r="M24" s="134">
        <v>0</v>
      </c>
      <c r="N24" s="134">
        <v>1.5</v>
      </c>
      <c r="O24" s="135" t="s">
        <v>91</v>
      </c>
      <c r="P24" s="136">
        <v>0</v>
      </c>
      <c r="Q24" s="134">
        <v>0</v>
      </c>
      <c r="R24" s="134">
        <v>0</v>
      </c>
      <c r="S24" s="137" t="s">
        <v>92</v>
      </c>
      <c r="T24" s="136">
        <v>2.79</v>
      </c>
      <c r="U24" s="134">
        <v>4.8</v>
      </c>
      <c r="V24" s="134">
        <v>0</v>
      </c>
      <c r="W24" s="134" t="s">
        <v>93</v>
      </c>
      <c r="X24" s="136">
        <v>4.3857829010566762</v>
      </c>
      <c r="Y24" s="134">
        <v>4.8</v>
      </c>
      <c r="Z24" s="134">
        <v>0</v>
      </c>
      <c r="AA24" s="134" t="s">
        <v>93</v>
      </c>
      <c r="AB24" s="136">
        <v>1.5957829010566762</v>
      </c>
      <c r="AC24" s="134">
        <v>4.8</v>
      </c>
      <c r="AD24" s="134">
        <v>0</v>
      </c>
      <c r="AE24" s="135" t="s">
        <v>94</v>
      </c>
      <c r="AF24" s="136">
        <v>6.85</v>
      </c>
      <c r="AG24" s="134">
        <v>1</v>
      </c>
      <c r="AH24" s="134">
        <v>0</v>
      </c>
      <c r="AI24" s="135" t="s">
        <v>91</v>
      </c>
      <c r="AJ24" s="136">
        <v>5</v>
      </c>
      <c r="AK24" s="134">
        <v>1</v>
      </c>
      <c r="AL24" s="134">
        <v>0</v>
      </c>
      <c r="AM24" s="135" t="s">
        <v>91</v>
      </c>
      <c r="AN24" s="136">
        <v>0</v>
      </c>
      <c r="AO24" s="134">
        <v>0</v>
      </c>
      <c r="AP24" s="134">
        <v>0</v>
      </c>
      <c r="AQ24" s="135" t="s">
        <v>95</v>
      </c>
      <c r="AR24" s="136">
        <v>7.11</v>
      </c>
      <c r="AS24" s="134">
        <v>1</v>
      </c>
      <c r="AT24" s="134">
        <v>0.2</v>
      </c>
      <c r="AU24" s="135" t="s">
        <v>205</v>
      </c>
      <c r="AV24" s="136">
        <v>20</v>
      </c>
      <c r="AW24" s="134">
        <v>1</v>
      </c>
      <c r="AX24" s="134">
        <v>0</v>
      </c>
      <c r="AY24" s="135" t="s">
        <v>206</v>
      </c>
      <c r="AZ24" s="136">
        <v>14</v>
      </c>
      <c r="BA24" s="134">
        <v>1</v>
      </c>
      <c r="BB24" s="134">
        <v>1</v>
      </c>
      <c r="BC24" s="135" t="s">
        <v>91</v>
      </c>
      <c r="BD24" s="136">
        <v>0</v>
      </c>
      <c r="BE24" s="134">
        <v>0</v>
      </c>
      <c r="BF24" s="134">
        <v>0.4</v>
      </c>
      <c r="BG24" s="135" t="s">
        <v>300</v>
      </c>
      <c r="BH24" s="136">
        <v>7.93</v>
      </c>
      <c r="BI24" s="134">
        <v>2</v>
      </c>
      <c r="BJ24" s="138">
        <v>0</v>
      </c>
      <c r="BK24" s="138" t="s">
        <v>91</v>
      </c>
      <c r="BL24" s="136">
        <v>0</v>
      </c>
      <c r="BM24" s="134">
        <v>0</v>
      </c>
      <c r="BN24" s="138">
        <v>0</v>
      </c>
      <c r="BO24" s="138" t="s">
        <v>91</v>
      </c>
      <c r="BP24" s="136">
        <v>0</v>
      </c>
      <c r="BQ24" s="134">
        <v>0</v>
      </c>
      <c r="BR24" s="138">
        <v>0.05</v>
      </c>
      <c r="BS24" s="137" t="s">
        <v>98</v>
      </c>
      <c r="BT24" s="136">
        <v>12</v>
      </c>
      <c r="BU24" s="134">
        <v>1</v>
      </c>
      <c r="BV24" s="138">
        <v>0.05</v>
      </c>
      <c r="BW24" s="137" t="s">
        <v>99</v>
      </c>
      <c r="BX24" s="136">
        <v>10</v>
      </c>
      <c r="BY24" s="134">
        <v>1</v>
      </c>
      <c r="BZ24" s="138">
        <v>0.05</v>
      </c>
      <c r="CA24" s="137" t="s">
        <v>126</v>
      </c>
      <c r="CB24" s="136">
        <v>13.43</v>
      </c>
      <c r="CC24" s="134">
        <v>1</v>
      </c>
      <c r="CD24" s="134">
        <v>0.7</v>
      </c>
      <c r="CE24" s="135" t="s">
        <v>207</v>
      </c>
      <c r="CF24" s="136">
        <v>103.68</v>
      </c>
      <c r="CG24" s="134">
        <v>2</v>
      </c>
      <c r="CH24" s="134">
        <v>0.6</v>
      </c>
      <c r="CI24" s="137" t="s">
        <v>208</v>
      </c>
      <c r="CJ24" s="136">
        <v>154.78</v>
      </c>
      <c r="CK24" s="134">
        <v>2</v>
      </c>
      <c r="CL24" s="134">
        <v>0.6</v>
      </c>
      <c r="CM24" s="135" t="s">
        <v>209</v>
      </c>
      <c r="CN24" s="136">
        <v>66.27</v>
      </c>
      <c r="CO24" s="134">
        <v>1</v>
      </c>
      <c r="CP24" s="134">
        <v>0</v>
      </c>
      <c r="CQ24" s="135" t="s">
        <v>210</v>
      </c>
      <c r="CR24" s="136">
        <v>4.33</v>
      </c>
      <c r="CS24" s="134">
        <v>1</v>
      </c>
      <c r="CT24" s="134">
        <v>0.4</v>
      </c>
      <c r="CU24" s="135" t="s">
        <v>211</v>
      </c>
      <c r="CV24" s="136">
        <v>88.26</v>
      </c>
      <c r="CW24" s="134">
        <v>1</v>
      </c>
      <c r="CX24" s="134">
        <v>0</v>
      </c>
      <c r="CY24" s="135" t="s">
        <v>91</v>
      </c>
      <c r="CZ24" s="136">
        <v>0</v>
      </c>
      <c r="DA24" s="134">
        <v>0</v>
      </c>
      <c r="DB24" s="138">
        <v>0.3</v>
      </c>
      <c r="DC24" s="135" t="s">
        <v>212</v>
      </c>
      <c r="DD24" s="136">
        <v>237.9</v>
      </c>
      <c r="DE24" s="134">
        <v>1</v>
      </c>
    </row>
    <row r="25" spans="1:109" s="143" customFormat="1" x14ac:dyDescent="0.35">
      <c r="A25" s="133" t="str">
        <f t="shared" si="0"/>
        <v>Santa Fe XL (2019)</v>
      </c>
      <c r="B25" s="155">
        <v>15</v>
      </c>
      <c r="C25" s="133">
        <v>2019</v>
      </c>
      <c r="D25" s="133" t="s">
        <v>213</v>
      </c>
      <c r="E25" s="133"/>
      <c r="F25" s="134">
        <v>0.3</v>
      </c>
      <c r="G25" s="135" t="s">
        <v>91</v>
      </c>
      <c r="H25" s="136">
        <v>0</v>
      </c>
      <c r="I25" s="134">
        <v>0</v>
      </c>
      <c r="J25" s="134">
        <v>0.5</v>
      </c>
      <c r="K25" s="135" t="s">
        <v>91</v>
      </c>
      <c r="L25" s="136">
        <v>0</v>
      </c>
      <c r="M25" s="134">
        <v>0</v>
      </c>
      <c r="N25" s="134">
        <v>1.5</v>
      </c>
      <c r="O25" s="135" t="s">
        <v>91</v>
      </c>
      <c r="P25" s="136">
        <v>0</v>
      </c>
      <c r="Q25" s="134">
        <v>0</v>
      </c>
      <c r="R25" s="134">
        <v>0</v>
      </c>
      <c r="S25" s="137" t="s">
        <v>92</v>
      </c>
      <c r="T25" s="136">
        <v>2.79</v>
      </c>
      <c r="U25" s="134">
        <v>5.7</v>
      </c>
      <c r="V25" s="134">
        <v>0</v>
      </c>
      <c r="W25" s="134" t="s">
        <v>93</v>
      </c>
      <c r="X25" s="136">
        <v>4.3857829010566762</v>
      </c>
      <c r="Y25" s="134">
        <v>5.7</v>
      </c>
      <c r="Z25" s="134">
        <v>0</v>
      </c>
      <c r="AA25" s="134" t="s">
        <v>93</v>
      </c>
      <c r="AB25" s="136">
        <v>1.5957829010566762</v>
      </c>
      <c r="AC25" s="134">
        <v>5.7</v>
      </c>
      <c r="AD25" s="134">
        <v>0</v>
      </c>
      <c r="AE25" s="135" t="s">
        <v>94</v>
      </c>
      <c r="AF25" s="168">
        <v>6.85</v>
      </c>
      <c r="AG25" s="134">
        <v>1</v>
      </c>
      <c r="AH25" s="134">
        <v>0</v>
      </c>
      <c r="AI25" s="135" t="s">
        <v>91</v>
      </c>
      <c r="AJ25" s="136">
        <v>5</v>
      </c>
      <c r="AK25" s="134">
        <v>1</v>
      </c>
      <c r="AL25" s="134">
        <v>0</v>
      </c>
      <c r="AM25" s="135" t="s">
        <v>91</v>
      </c>
      <c r="AN25" s="136">
        <v>0</v>
      </c>
      <c r="AO25" s="134">
        <v>0</v>
      </c>
      <c r="AP25" s="134">
        <v>0</v>
      </c>
      <c r="AQ25" s="135" t="s">
        <v>95</v>
      </c>
      <c r="AR25" s="136">
        <v>7.11</v>
      </c>
      <c r="AS25" s="134">
        <v>1</v>
      </c>
      <c r="AT25" s="134">
        <v>0.2</v>
      </c>
      <c r="AU25" s="135" t="s">
        <v>214</v>
      </c>
      <c r="AV25" s="136">
        <v>16.25</v>
      </c>
      <c r="AW25" s="134">
        <v>1</v>
      </c>
      <c r="AX25" s="134">
        <v>0</v>
      </c>
      <c r="AY25" s="135" t="s">
        <v>215</v>
      </c>
      <c r="AZ25" s="136">
        <v>14</v>
      </c>
      <c r="BA25" s="134">
        <v>1</v>
      </c>
      <c r="BB25" s="134">
        <v>1</v>
      </c>
      <c r="BC25" s="135" t="s">
        <v>91</v>
      </c>
      <c r="BD25" s="136">
        <v>0</v>
      </c>
      <c r="BE25" s="134">
        <v>0</v>
      </c>
      <c r="BF25" s="134">
        <v>0</v>
      </c>
      <c r="BG25" s="135" t="s">
        <v>91</v>
      </c>
      <c r="BH25" s="136">
        <v>0</v>
      </c>
      <c r="BI25" s="134">
        <v>0</v>
      </c>
      <c r="BJ25" s="138">
        <v>0</v>
      </c>
      <c r="BK25" s="138" t="s">
        <v>91</v>
      </c>
      <c r="BL25" s="136">
        <v>0</v>
      </c>
      <c r="BM25" s="134">
        <v>0</v>
      </c>
      <c r="BN25" s="138">
        <v>0</v>
      </c>
      <c r="BO25" s="138" t="s">
        <v>91</v>
      </c>
      <c r="BP25" s="136">
        <v>0</v>
      </c>
      <c r="BQ25" s="134">
        <v>0</v>
      </c>
      <c r="BR25" s="138">
        <v>0.05</v>
      </c>
      <c r="BS25" s="137" t="s">
        <v>98</v>
      </c>
      <c r="BT25" s="136">
        <v>12</v>
      </c>
      <c r="BU25" s="134">
        <v>1</v>
      </c>
      <c r="BV25" s="138">
        <v>0.05</v>
      </c>
      <c r="BW25" s="137" t="s">
        <v>99</v>
      </c>
      <c r="BX25" s="136">
        <v>10</v>
      </c>
      <c r="BY25" s="134">
        <v>1</v>
      </c>
      <c r="BZ25" s="138">
        <v>0.05</v>
      </c>
      <c r="CA25" s="137" t="s">
        <v>126</v>
      </c>
      <c r="CB25" s="136">
        <v>13.43</v>
      </c>
      <c r="CC25" s="134">
        <v>1</v>
      </c>
      <c r="CD25" s="134">
        <v>0.6</v>
      </c>
      <c r="CE25" s="135" t="s">
        <v>216</v>
      </c>
      <c r="CF25" s="136">
        <v>93.39</v>
      </c>
      <c r="CG25" s="134">
        <v>2</v>
      </c>
      <c r="CH25" s="134">
        <v>0.7</v>
      </c>
      <c r="CI25" s="137" t="s">
        <v>217</v>
      </c>
      <c r="CJ25" s="136">
        <v>99.37</v>
      </c>
      <c r="CK25" s="134">
        <v>2</v>
      </c>
      <c r="CL25" s="134">
        <v>0.5</v>
      </c>
      <c r="CM25" s="135" t="s">
        <v>218</v>
      </c>
      <c r="CN25" s="136">
        <v>58.87</v>
      </c>
      <c r="CO25" s="134">
        <v>1</v>
      </c>
      <c r="CP25" s="134">
        <v>0</v>
      </c>
      <c r="CQ25" s="135" t="s">
        <v>91</v>
      </c>
      <c r="CR25" s="136">
        <v>0</v>
      </c>
      <c r="CS25" s="134">
        <v>0</v>
      </c>
      <c r="CT25" s="134">
        <v>0.5</v>
      </c>
      <c r="CU25" s="135" t="s">
        <v>219</v>
      </c>
      <c r="CV25" s="136">
        <v>87.53</v>
      </c>
      <c r="CW25" s="134">
        <v>1</v>
      </c>
      <c r="CX25" s="134">
        <v>0</v>
      </c>
      <c r="CY25" s="135" t="s">
        <v>91</v>
      </c>
      <c r="CZ25" s="136">
        <v>0</v>
      </c>
      <c r="DA25" s="134">
        <v>0</v>
      </c>
      <c r="DB25" s="138">
        <v>0.3</v>
      </c>
      <c r="DC25" s="135" t="s">
        <v>220</v>
      </c>
      <c r="DD25" s="136">
        <v>122.78</v>
      </c>
      <c r="DE25" s="134">
        <v>1</v>
      </c>
    </row>
    <row r="26" spans="1:109" s="143" customFormat="1" x14ac:dyDescent="0.35">
      <c r="A26" s="133" t="str">
        <f t="shared" si="0"/>
        <v>Palisade (2020)</v>
      </c>
      <c r="B26" s="155">
        <v>16</v>
      </c>
      <c r="C26" s="133">
        <v>2020</v>
      </c>
      <c r="D26" s="133" t="s">
        <v>221</v>
      </c>
      <c r="E26" s="133"/>
      <c r="F26" s="134">
        <v>0.3</v>
      </c>
      <c r="G26" s="135" t="s">
        <v>91</v>
      </c>
      <c r="H26" s="136">
        <v>0</v>
      </c>
      <c r="I26" s="134">
        <v>0</v>
      </c>
      <c r="J26" s="134">
        <v>0.5</v>
      </c>
      <c r="K26" s="135" t="s">
        <v>91</v>
      </c>
      <c r="L26" s="136">
        <v>0</v>
      </c>
      <c r="M26" s="134">
        <v>0</v>
      </c>
      <c r="N26" s="134">
        <v>1.5</v>
      </c>
      <c r="O26" s="135" t="s">
        <v>91</v>
      </c>
      <c r="P26" s="136">
        <v>0</v>
      </c>
      <c r="Q26" s="134">
        <v>0</v>
      </c>
      <c r="R26" s="134">
        <v>0</v>
      </c>
      <c r="S26" s="137" t="s">
        <v>92</v>
      </c>
      <c r="T26" s="136">
        <v>2.79</v>
      </c>
      <c r="U26" s="134">
        <v>6.5</v>
      </c>
      <c r="V26" s="134">
        <v>0</v>
      </c>
      <c r="W26" s="134" t="s">
        <v>93</v>
      </c>
      <c r="X26" s="136">
        <v>4.3857829010566762</v>
      </c>
      <c r="Y26" s="134">
        <v>6.5</v>
      </c>
      <c r="Z26" s="134">
        <v>0</v>
      </c>
      <c r="AA26" s="134" t="s">
        <v>93</v>
      </c>
      <c r="AB26" s="136">
        <v>1.5957829010566762</v>
      </c>
      <c r="AC26" s="134">
        <v>6.5</v>
      </c>
      <c r="AD26" s="134">
        <v>0</v>
      </c>
      <c r="AE26" s="135" t="s">
        <v>222</v>
      </c>
      <c r="AF26" s="165">
        <v>11.2</v>
      </c>
      <c r="AG26" s="134">
        <v>1</v>
      </c>
      <c r="AH26" s="134">
        <v>0</v>
      </c>
      <c r="AI26" s="135" t="s">
        <v>91</v>
      </c>
      <c r="AJ26" s="136">
        <v>5</v>
      </c>
      <c r="AK26" s="134">
        <v>1</v>
      </c>
      <c r="AL26" s="134">
        <v>0</v>
      </c>
      <c r="AM26" s="135" t="s">
        <v>91</v>
      </c>
      <c r="AN26" s="136">
        <v>0</v>
      </c>
      <c r="AO26" s="134">
        <v>0</v>
      </c>
      <c r="AP26" s="134">
        <v>0</v>
      </c>
      <c r="AQ26" s="135" t="s">
        <v>95</v>
      </c>
      <c r="AR26" s="136">
        <v>7.11</v>
      </c>
      <c r="AS26" s="134">
        <v>1</v>
      </c>
      <c r="AT26" s="134">
        <v>0.2</v>
      </c>
      <c r="AU26" s="135" t="s">
        <v>223</v>
      </c>
      <c r="AV26" s="136">
        <v>25</v>
      </c>
      <c r="AW26" s="134">
        <v>1</v>
      </c>
      <c r="AX26" s="134">
        <v>0</v>
      </c>
      <c r="AY26" s="135" t="s">
        <v>206</v>
      </c>
      <c r="AZ26" s="136">
        <v>14</v>
      </c>
      <c r="BA26" s="134">
        <v>1</v>
      </c>
      <c r="BB26" s="134">
        <v>1</v>
      </c>
      <c r="BC26" s="135" t="s">
        <v>91</v>
      </c>
      <c r="BD26" s="136">
        <v>0</v>
      </c>
      <c r="BE26" s="134">
        <v>0</v>
      </c>
      <c r="BF26" s="134">
        <v>0</v>
      </c>
      <c r="BG26" s="135" t="s">
        <v>91</v>
      </c>
      <c r="BH26" s="136">
        <v>0</v>
      </c>
      <c r="BI26" s="134">
        <v>0</v>
      </c>
      <c r="BJ26" s="138">
        <v>0</v>
      </c>
      <c r="BK26" s="138" t="s">
        <v>91</v>
      </c>
      <c r="BL26" s="136">
        <v>0</v>
      </c>
      <c r="BM26" s="134">
        <v>0</v>
      </c>
      <c r="BN26" s="138">
        <v>0</v>
      </c>
      <c r="BO26" s="138" t="s">
        <v>91</v>
      </c>
      <c r="BP26" s="136">
        <v>0</v>
      </c>
      <c r="BQ26" s="134">
        <v>0</v>
      </c>
      <c r="BR26" s="138">
        <v>0.05</v>
      </c>
      <c r="BS26" s="137" t="s">
        <v>98</v>
      </c>
      <c r="BT26" s="136">
        <v>12</v>
      </c>
      <c r="BU26" s="134">
        <v>1</v>
      </c>
      <c r="BV26" s="138">
        <v>0.05</v>
      </c>
      <c r="BW26" s="137" t="s">
        <v>224</v>
      </c>
      <c r="BX26" s="136">
        <v>11.5</v>
      </c>
      <c r="BY26" s="134">
        <v>1</v>
      </c>
      <c r="BZ26" s="138">
        <v>0.05</v>
      </c>
      <c r="CA26" s="137" t="s">
        <v>225</v>
      </c>
      <c r="CB26" s="136">
        <v>9.39</v>
      </c>
      <c r="CC26" s="134">
        <v>1</v>
      </c>
      <c r="CD26" s="134">
        <v>0.8</v>
      </c>
      <c r="CE26" s="135" t="s">
        <v>226</v>
      </c>
      <c r="CF26" s="136">
        <v>93.39</v>
      </c>
      <c r="CG26" s="134">
        <v>2</v>
      </c>
      <c r="CH26" s="134">
        <v>0.6</v>
      </c>
      <c r="CI26" s="137" t="s">
        <v>227</v>
      </c>
      <c r="CJ26" s="136">
        <v>112.7</v>
      </c>
      <c r="CK26" s="134">
        <v>2</v>
      </c>
      <c r="CL26" s="134">
        <v>0.4</v>
      </c>
      <c r="CM26" s="135" t="s">
        <v>228</v>
      </c>
      <c r="CN26" s="136">
        <v>69.7</v>
      </c>
      <c r="CO26" s="134">
        <v>1</v>
      </c>
      <c r="CP26" s="134">
        <v>0</v>
      </c>
      <c r="CQ26" s="135" t="s">
        <v>91</v>
      </c>
      <c r="CR26" s="136">
        <v>0</v>
      </c>
      <c r="CS26" s="134">
        <v>0</v>
      </c>
      <c r="CT26" s="134">
        <v>0.5</v>
      </c>
      <c r="CU26" s="135" t="s">
        <v>229</v>
      </c>
      <c r="CV26" s="136">
        <v>114.67</v>
      </c>
      <c r="CW26" s="134">
        <v>1</v>
      </c>
      <c r="CX26" s="134">
        <v>0</v>
      </c>
      <c r="CY26" s="135" t="s">
        <v>91</v>
      </c>
      <c r="CZ26" s="136">
        <v>0</v>
      </c>
      <c r="DA26" s="134">
        <v>0</v>
      </c>
      <c r="DB26" s="138">
        <v>0.3</v>
      </c>
      <c r="DC26" s="135" t="s">
        <v>212</v>
      </c>
      <c r="DD26" s="136">
        <v>237.9</v>
      </c>
      <c r="DE26" s="134">
        <v>1</v>
      </c>
    </row>
    <row r="27" spans="1:109" s="143" customFormat="1" x14ac:dyDescent="0.35">
      <c r="A27" s="133" t="str">
        <f t="shared" si="0"/>
        <v>Ioniq Hybrid Essential, Preferred  (2019-2020)</v>
      </c>
      <c r="B27" s="155">
        <v>17</v>
      </c>
      <c r="C27" s="133" t="s">
        <v>106</v>
      </c>
      <c r="D27" s="133" t="s">
        <v>230</v>
      </c>
      <c r="E27" s="133" t="s">
        <v>117</v>
      </c>
      <c r="F27" s="134">
        <v>0.3</v>
      </c>
      <c r="G27" s="135" t="s">
        <v>91</v>
      </c>
      <c r="H27" s="136">
        <v>0</v>
      </c>
      <c r="I27" s="134">
        <v>0</v>
      </c>
      <c r="J27" s="134">
        <v>0.5</v>
      </c>
      <c r="K27" s="135" t="s">
        <v>91</v>
      </c>
      <c r="L27" s="136">
        <v>0</v>
      </c>
      <c r="M27" s="134">
        <v>0</v>
      </c>
      <c r="N27" s="134">
        <v>1.5</v>
      </c>
      <c r="O27" s="135" t="s">
        <v>91</v>
      </c>
      <c r="P27" s="136">
        <v>0</v>
      </c>
      <c r="Q27" s="134">
        <v>0</v>
      </c>
      <c r="R27" s="134">
        <v>0</v>
      </c>
      <c r="S27" s="137" t="s">
        <v>92</v>
      </c>
      <c r="T27" s="136">
        <v>2.79</v>
      </c>
      <c r="U27" s="134">
        <v>3.8</v>
      </c>
      <c r="V27" s="134">
        <v>0</v>
      </c>
      <c r="W27" s="134" t="s">
        <v>93</v>
      </c>
      <c r="X27" s="136">
        <v>4.3857829010566762</v>
      </c>
      <c r="Y27" s="134">
        <v>3.8</v>
      </c>
      <c r="Z27" s="134">
        <v>0</v>
      </c>
      <c r="AA27" s="134" t="s">
        <v>93</v>
      </c>
      <c r="AB27" s="136">
        <v>1.5957829010566762</v>
      </c>
      <c r="AC27" s="134">
        <v>3.8</v>
      </c>
      <c r="AD27" s="134">
        <v>0</v>
      </c>
      <c r="AE27" s="135" t="s">
        <v>94</v>
      </c>
      <c r="AF27" s="136">
        <v>6.85</v>
      </c>
      <c r="AG27" s="134">
        <v>1</v>
      </c>
      <c r="AH27" s="134">
        <v>0</v>
      </c>
      <c r="AI27" s="135" t="s">
        <v>91</v>
      </c>
      <c r="AJ27" s="136">
        <v>5</v>
      </c>
      <c r="AK27" s="134">
        <v>1</v>
      </c>
      <c r="AL27" s="134">
        <v>0</v>
      </c>
      <c r="AM27" s="135" t="s">
        <v>91</v>
      </c>
      <c r="AN27" s="136">
        <v>0</v>
      </c>
      <c r="AO27" s="134">
        <v>0</v>
      </c>
      <c r="AP27" s="134">
        <v>0</v>
      </c>
      <c r="AQ27" s="135" t="s">
        <v>95</v>
      </c>
      <c r="AR27" s="136">
        <v>7.11</v>
      </c>
      <c r="AS27" s="134">
        <v>1</v>
      </c>
      <c r="AT27" s="134">
        <v>0.2</v>
      </c>
      <c r="AU27" s="135" t="s">
        <v>231</v>
      </c>
      <c r="AV27" s="136">
        <v>25</v>
      </c>
      <c r="AW27" s="134">
        <v>1</v>
      </c>
      <c r="AX27" s="134">
        <v>0</v>
      </c>
      <c r="AY27" s="135" t="s">
        <v>232</v>
      </c>
      <c r="AZ27" s="136">
        <v>14</v>
      </c>
      <c r="BA27" s="134">
        <v>1</v>
      </c>
      <c r="BB27" s="134">
        <v>1</v>
      </c>
      <c r="BC27" s="135" t="s">
        <v>91</v>
      </c>
      <c r="BD27" s="136">
        <v>0</v>
      </c>
      <c r="BE27" s="134">
        <v>0</v>
      </c>
      <c r="BF27" s="134">
        <v>0</v>
      </c>
      <c r="BG27" s="135" t="s">
        <v>91</v>
      </c>
      <c r="BH27" s="136">
        <v>0</v>
      </c>
      <c r="BI27" s="134">
        <v>0</v>
      </c>
      <c r="BJ27" s="138">
        <v>0.3</v>
      </c>
      <c r="BK27" s="138" t="s">
        <v>233</v>
      </c>
      <c r="BL27" s="136">
        <v>35</v>
      </c>
      <c r="BM27" s="134">
        <v>1.7</v>
      </c>
      <c r="BN27" s="138">
        <v>0.9</v>
      </c>
      <c r="BO27" s="138" t="s">
        <v>234</v>
      </c>
      <c r="BP27" s="136">
        <v>74.040000000000006</v>
      </c>
      <c r="BQ27" s="134">
        <v>1</v>
      </c>
      <c r="BR27" s="138">
        <v>0.05</v>
      </c>
      <c r="BS27" s="137" t="s">
        <v>98</v>
      </c>
      <c r="BT27" s="136">
        <v>12</v>
      </c>
      <c r="BU27" s="134">
        <v>1</v>
      </c>
      <c r="BV27" s="138">
        <v>0.05</v>
      </c>
      <c r="BW27" s="137" t="s">
        <v>163</v>
      </c>
      <c r="BX27" s="136">
        <v>10.5</v>
      </c>
      <c r="BY27" s="134">
        <v>1</v>
      </c>
      <c r="BZ27" s="138">
        <v>0</v>
      </c>
      <c r="CA27" s="137" t="s">
        <v>91</v>
      </c>
      <c r="CB27" s="136">
        <v>0</v>
      </c>
      <c r="CC27" s="134">
        <v>0</v>
      </c>
      <c r="CD27" s="134">
        <v>0.6</v>
      </c>
      <c r="CE27" s="135" t="s">
        <v>109</v>
      </c>
      <c r="CF27" s="136">
        <v>52.7</v>
      </c>
      <c r="CG27" s="134">
        <v>2</v>
      </c>
      <c r="CH27" s="134">
        <v>0.7</v>
      </c>
      <c r="CI27" s="137" t="s">
        <v>235</v>
      </c>
      <c r="CJ27" s="136">
        <v>87.91</v>
      </c>
      <c r="CK27" s="134">
        <v>2</v>
      </c>
      <c r="CL27" s="134">
        <v>0.4</v>
      </c>
      <c r="CM27" s="135" t="s">
        <v>111</v>
      </c>
      <c r="CN27" s="136">
        <v>67.290000000000006</v>
      </c>
      <c r="CO27" s="134">
        <v>1</v>
      </c>
      <c r="CP27" s="134">
        <v>0</v>
      </c>
      <c r="CQ27" s="135" t="s">
        <v>112</v>
      </c>
      <c r="CR27" s="136">
        <v>4.33</v>
      </c>
      <c r="CS27" s="134">
        <v>1</v>
      </c>
      <c r="CT27" s="134">
        <v>0.5</v>
      </c>
      <c r="CU27" s="135" t="s">
        <v>236</v>
      </c>
      <c r="CV27" s="136">
        <v>84.04</v>
      </c>
      <c r="CW27" s="134">
        <v>1</v>
      </c>
      <c r="CX27" s="134">
        <v>0</v>
      </c>
      <c r="CY27" s="135" t="s">
        <v>237</v>
      </c>
      <c r="CZ27" s="136">
        <v>2.38</v>
      </c>
      <c r="DA27" s="134">
        <v>1</v>
      </c>
      <c r="DB27" s="138">
        <v>0</v>
      </c>
      <c r="DC27" s="135" t="s">
        <v>91</v>
      </c>
      <c r="DD27" s="136">
        <v>0</v>
      </c>
      <c r="DE27" s="134">
        <v>0</v>
      </c>
    </row>
    <row r="28" spans="1:109" s="143" customFormat="1" x14ac:dyDescent="0.35">
      <c r="A28" s="133" t="str">
        <f t="shared" si="0"/>
        <v>Ioniq Hybrid Ultimate  (2019-2020)</v>
      </c>
      <c r="B28" s="155">
        <v>17</v>
      </c>
      <c r="C28" s="133" t="s">
        <v>106</v>
      </c>
      <c r="D28" s="133" t="s">
        <v>230</v>
      </c>
      <c r="E28" s="133" t="s">
        <v>186</v>
      </c>
      <c r="F28" s="134">
        <v>0.3</v>
      </c>
      <c r="G28" s="135" t="s">
        <v>91</v>
      </c>
      <c r="H28" s="136">
        <v>0</v>
      </c>
      <c r="I28" s="134">
        <v>0</v>
      </c>
      <c r="J28" s="134">
        <v>0.5</v>
      </c>
      <c r="K28" s="135" t="s">
        <v>91</v>
      </c>
      <c r="L28" s="136">
        <v>0</v>
      </c>
      <c r="M28" s="134">
        <v>0</v>
      </c>
      <c r="N28" s="134">
        <v>1.5</v>
      </c>
      <c r="O28" s="135" t="s">
        <v>91</v>
      </c>
      <c r="P28" s="136">
        <v>0</v>
      </c>
      <c r="Q28" s="134">
        <v>0</v>
      </c>
      <c r="R28" s="134">
        <v>0</v>
      </c>
      <c r="S28" s="137" t="s">
        <v>92</v>
      </c>
      <c r="T28" s="136">
        <v>2.79</v>
      </c>
      <c r="U28" s="134">
        <v>3.8</v>
      </c>
      <c r="V28" s="134">
        <v>0</v>
      </c>
      <c r="W28" s="134" t="s">
        <v>93</v>
      </c>
      <c r="X28" s="136">
        <v>4.3857829010566762</v>
      </c>
      <c r="Y28" s="134">
        <v>3.8</v>
      </c>
      <c r="Z28" s="134">
        <v>0</v>
      </c>
      <c r="AA28" s="134" t="s">
        <v>93</v>
      </c>
      <c r="AB28" s="136">
        <v>1.5957829010566762</v>
      </c>
      <c r="AC28" s="134">
        <v>3.8</v>
      </c>
      <c r="AD28" s="134">
        <v>0</v>
      </c>
      <c r="AE28" s="135" t="s">
        <v>94</v>
      </c>
      <c r="AF28" s="168">
        <v>6.85</v>
      </c>
      <c r="AG28" s="134">
        <v>1</v>
      </c>
      <c r="AH28" s="134">
        <v>0</v>
      </c>
      <c r="AI28" s="135" t="s">
        <v>91</v>
      </c>
      <c r="AJ28" s="136">
        <v>5</v>
      </c>
      <c r="AK28" s="134">
        <v>1</v>
      </c>
      <c r="AL28" s="134">
        <v>0</v>
      </c>
      <c r="AM28" s="135" t="s">
        <v>91</v>
      </c>
      <c r="AN28" s="136">
        <v>0</v>
      </c>
      <c r="AO28" s="134">
        <v>0</v>
      </c>
      <c r="AP28" s="134">
        <v>0</v>
      </c>
      <c r="AQ28" s="135" t="s">
        <v>95</v>
      </c>
      <c r="AR28" s="136">
        <v>7.11</v>
      </c>
      <c r="AS28" s="134">
        <v>1</v>
      </c>
      <c r="AT28" s="134">
        <v>0.2</v>
      </c>
      <c r="AU28" s="135" t="s">
        <v>231</v>
      </c>
      <c r="AV28" s="136">
        <v>25</v>
      </c>
      <c r="AW28" s="134">
        <v>1</v>
      </c>
      <c r="AX28" s="134">
        <v>0</v>
      </c>
      <c r="AY28" s="135" t="s">
        <v>232</v>
      </c>
      <c r="AZ28" s="136">
        <v>14</v>
      </c>
      <c r="BA28" s="134">
        <v>1</v>
      </c>
      <c r="BB28" s="134">
        <v>1</v>
      </c>
      <c r="BC28" s="135" t="s">
        <v>91</v>
      </c>
      <c r="BD28" s="136">
        <v>0</v>
      </c>
      <c r="BE28" s="134">
        <v>0</v>
      </c>
      <c r="BF28" s="134">
        <v>0</v>
      </c>
      <c r="BG28" s="135" t="s">
        <v>91</v>
      </c>
      <c r="BH28" s="136">
        <v>0</v>
      </c>
      <c r="BI28" s="134">
        <v>0</v>
      </c>
      <c r="BJ28" s="138">
        <v>0.3</v>
      </c>
      <c r="BK28" s="138" t="s">
        <v>233</v>
      </c>
      <c r="BL28" s="136">
        <v>35</v>
      </c>
      <c r="BM28" s="134">
        <v>1.7</v>
      </c>
      <c r="BN28" s="138">
        <v>0.9</v>
      </c>
      <c r="BO28" s="138" t="s">
        <v>234</v>
      </c>
      <c r="BP28" s="136">
        <v>74.040000000000006</v>
      </c>
      <c r="BQ28" s="134">
        <v>1</v>
      </c>
      <c r="BR28" s="138">
        <v>0.05</v>
      </c>
      <c r="BS28" s="137" t="s">
        <v>98</v>
      </c>
      <c r="BT28" s="136">
        <v>12</v>
      </c>
      <c r="BU28" s="134">
        <v>1</v>
      </c>
      <c r="BV28" s="138">
        <v>0.05</v>
      </c>
      <c r="BW28" s="137" t="s">
        <v>163</v>
      </c>
      <c r="BX28" s="136">
        <v>10.5</v>
      </c>
      <c r="BY28" s="134">
        <v>1</v>
      </c>
      <c r="BZ28" s="138">
        <v>0</v>
      </c>
      <c r="CA28" s="137" t="s">
        <v>91</v>
      </c>
      <c r="CB28" s="136">
        <v>0</v>
      </c>
      <c r="CC28" s="134">
        <v>0</v>
      </c>
      <c r="CD28" s="134">
        <v>0.6</v>
      </c>
      <c r="CE28" s="135" t="s">
        <v>238</v>
      </c>
      <c r="CF28" s="136">
        <v>57.28</v>
      </c>
      <c r="CG28" s="134">
        <v>2</v>
      </c>
      <c r="CH28" s="134">
        <v>0.7</v>
      </c>
      <c r="CI28" s="137" t="s">
        <v>235</v>
      </c>
      <c r="CJ28" s="136">
        <v>87.91</v>
      </c>
      <c r="CK28" s="134">
        <v>2</v>
      </c>
      <c r="CL28" s="134">
        <v>0.4</v>
      </c>
      <c r="CM28" s="135" t="s">
        <v>239</v>
      </c>
      <c r="CN28" s="136">
        <v>67.290000000000006</v>
      </c>
      <c r="CO28" s="134">
        <v>1</v>
      </c>
      <c r="CP28" s="134">
        <v>0</v>
      </c>
      <c r="CQ28" s="135" t="s">
        <v>240</v>
      </c>
      <c r="CR28" s="136">
        <v>7.54</v>
      </c>
      <c r="CS28" s="134">
        <v>1</v>
      </c>
      <c r="CT28" s="134">
        <v>0.5</v>
      </c>
      <c r="CU28" s="135" t="s">
        <v>236</v>
      </c>
      <c r="CV28" s="136">
        <v>84.04</v>
      </c>
      <c r="CW28" s="134">
        <v>1</v>
      </c>
      <c r="CX28" s="134">
        <v>0</v>
      </c>
      <c r="CY28" s="135" t="s">
        <v>237</v>
      </c>
      <c r="CZ28" s="136">
        <v>2.38</v>
      </c>
      <c r="DA28" s="134">
        <v>1</v>
      </c>
      <c r="DB28" s="138">
        <v>0</v>
      </c>
      <c r="DC28" s="135" t="s">
        <v>91</v>
      </c>
      <c r="DD28" s="136">
        <v>0</v>
      </c>
      <c r="DE28" s="134">
        <v>0</v>
      </c>
    </row>
    <row r="29" spans="1:109" s="143" customFormat="1" x14ac:dyDescent="0.35">
      <c r="A29" s="133" t="str">
        <f t="shared" si="0"/>
        <v>Ioniq Electric Plus (2019-2020)</v>
      </c>
      <c r="B29" s="155">
        <v>18</v>
      </c>
      <c r="C29" s="133" t="s">
        <v>106</v>
      </c>
      <c r="D29" s="133" t="s">
        <v>241</v>
      </c>
      <c r="E29" s="133"/>
      <c r="F29" s="134">
        <v>0.3</v>
      </c>
      <c r="G29" s="135" t="s">
        <v>91</v>
      </c>
      <c r="H29" s="136">
        <v>0</v>
      </c>
      <c r="I29" s="134">
        <v>0</v>
      </c>
      <c r="J29" s="134">
        <v>0.5</v>
      </c>
      <c r="K29" s="135" t="s">
        <v>91</v>
      </c>
      <c r="L29" s="136">
        <v>0</v>
      </c>
      <c r="M29" s="134">
        <v>0</v>
      </c>
      <c r="N29" s="134">
        <v>1.5</v>
      </c>
      <c r="O29" s="135" t="s">
        <v>91</v>
      </c>
      <c r="P29" s="136">
        <v>0</v>
      </c>
      <c r="Q29" s="134">
        <v>0</v>
      </c>
      <c r="R29" s="134">
        <v>0</v>
      </c>
      <c r="S29" s="137" t="s">
        <v>92</v>
      </c>
      <c r="T29" s="136">
        <v>2.79</v>
      </c>
      <c r="U29" s="134">
        <v>3.8</v>
      </c>
      <c r="V29" s="134">
        <v>0</v>
      </c>
      <c r="W29" s="134" t="s">
        <v>93</v>
      </c>
      <c r="X29" s="136">
        <v>4.3899999999999997</v>
      </c>
      <c r="Y29" s="134">
        <v>3.8</v>
      </c>
      <c r="Z29" s="134">
        <v>0</v>
      </c>
      <c r="AA29" s="134" t="s">
        <v>93</v>
      </c>
      <c r="AB29" s="136">
        <v>1.5999999999999996</v>
      </c>
      <c r="AC29" s="134">
        <v>3.8</v>
      </c>
      <c r="AD29" s="134">
        <v>0</v>
      </c>
      <c r="AE29" s="135" t="s">
        <v>94</v>
      </c>
      <c r="AF29" s="168">
        <v>6.85</v>
      </c>
      <c r="AG29" s="134">
        <v>1</v>
      </c>
      <c r="AH29" s="134">
        <v>0</v>
      </c>
      <c r="AI29" s="135" t="s">
        <v>91</v>
      </c>
      <c r="AJ29" s="136">
        <v>5</v>
      </c>
      <c r="AK29" s="134">
        <v>1</v>
      </c>
      <c r="AL29" s="134">
        <v>0</v>
      </c>
      <c r="AM29" s="135" t="s">
        <v>91</v>
      </c>
      <c r="AN29" s="136">
        <v>0</v>
      </c>
      <c r="AO29" s="134">
        <v>0</v>
      </c>
      <c r="AP29" s="134">
        <v>0</v>
      </c>
      <c r="AQ29" s="135" t="s">
        <v>95</v>
      </c>
      <c r="AR29" s="136">
        <v>7.11</v>
      </c>
      <c r="AS29" s="134">
        <v>1</v>
      </c>
      <c r="AT29" s="134">
        <v>0.2</v>
      </c>
      <c r="AU29" s="135" t="s">
        <v>231</v>
      </c>
      <c r="AV29" s="136">
        <v>25</v>
      </c>
      <c r="AW29" s="134">
        <v>1</v>
      </c>
      <c r="AX29" s="134">
        <v>0</v>
      </c>
      <c r="AY29" s="135" t="s">
        <v>232</v>
      </c>
      <c r="AZ29" s="136">
        <v>14</v>
      </c>
      <c r="BA29" s="134">
        <v>1</v>
      </c>
      <c r="BB29" s="134">
        <v>1</v>
      </c>
      <c r="BC29" s="135" t="s">
        <v>91</v>
      </c>
      <c r="BD29" s="136">
        <v>0</v>
      </c>
      <c r="BE29" s="134">
        <v>0</v>
      </c>
      <c r="BF29" s="134">
        <v>0</v>
      </c>
      <c r="BG29" s="135" t="s">
        <v>91</v>
      </c>
      <c r="BH29" s="136">
        <v>0</v>
      </c>
      <c r="BI29" s="134">
        <v>0</v>
      </c>
      <c r="BJ29" s="138">
        <v>0.3</v>
      </c>
      <c r="BK29" s="138" t="s">
        <v>233</v>
      </c>
      <c r="BL29" s="136">
        <v>35</v>
      </c>
      <c r="BM29" s="134">
        <v>1</v>
      </c>
      <c r="BN29" s="138">
        <v>0.9</v>
      </c>
      <c r="BO29" s="138" t="s">
        <v>234</v>
      </c>
      <c r="BP29" s="136">
        <v>74.040000000000006</v>
      </c>
      <c r="BQ29" s="134">
        <v>1</v>
      </c>
      <c r="BR29" s="138">
        <v>0.05</v>
      </c>
      <c r="BS29" s="137" t="s">
        <v>98</v>
      </c>
      <c r="BT29" s="136">
        <v>12</v>
      </c>
      <c r="BU29" s="134">
        <v>1</v>
      </c>
      <c r="BV29" s="138">
        <v>0.05</v>
      </c>
      <c r="BW29" s="137" t="s">
        <v>163</v>
      </c>
      <c r="BX29" s="136">
        <v>10.5</v>
      </c>
      <c r="BY29" s="134">
        <v>1</v>
      </c>
      <c r="BZ29" s="138">
        <v>0</v>
      </c>
      <c r="CA29" s="137" t="s">
        <v>91</v>
      </c>
      <c r="CB29" s="136">
        <v>0</v>
      </c>
      <c r="CC29" s="134">
        <v>0</v>
      </c>
      <c r="CD29" s="134">
        <v>0.6</v>
      </c>
      <c r="CE29" s="135" t="s">
        <v>238</v>
      </c>
      <c r="CF29" s="136">
        <v>57.28</v>
      </c>
      <c r="CG29" s="134">
        <v>2</v>
      </c>
      <c r="CH29" s="134">
        <v>0.7</v>
      </c>
      <c r="CI29" s="137" t="s">
        <v>235</v>
      </c>
      <c r="CJ29" s="136">
        <v>87.91</v>
      </c>
      <c r="CK29" s="134">
        <v>2</v>
      </c>
      <c r="CL29" s="134">
        <v>0.4</v>
      </c>
      <c r="CM29" s="135" t="s">
        <v>239</v>
      </c>
      <c r="CN29" s="136">
        <v>67.290000000000006</v>
      </c>
      <c r="CO29" s="134">
        <v>1</v>
      </c>
      <c r="CP29" s="134">
        <v>0</v>
      </c>
      <c r="CQ29" s="135" t="s">
        <v>112</v>
      </c>
      <c r="CR29" s="136">
        <v>4.33</v>
      </c>
      <c r="CS29" s="134">
        <v>1</v>
      </c>
      <c r="CT29" s="134">
        <v>0.5</v>
      </c>
      <c r="CU29" s="135" t="s">
        <v>236</v>
      </c>
      <c r="CV29" s="136">
        <v>84.04</v>
      </c>
      <c r="CW29" s="134">
        <v>1</v>
      </c>
      <c r="CX29" s="134">
        <v>0</v>
      </c>
      <c r="CY29" s="135" t="s">
        <v>237</v>
      </c>
      <c r="CZ29" s="136">
        <v>2.38</v>
      </c>
      <c r="DA29" s="134">
        <v>1</v>
      </c>
      <c r="DB29" s="138">
        <v>0.3</v>
      </c>
      <c r="DC29" s="135" t="s">
        <v>242</v>
      </c>
      <c r="DD29" s="136">
        <v>113.4</v>
      </c>
      <c r="DE29" s="134">
        <v>1</v>
      </c>
    </row>
    <row r="30" spans="1:109" s="143" customFormat="1" x14ac:dyDescent="0.35">
      <c r="A30" s="133" t="str">
        <f t="shared" si="0"/>
        <v>Ioniq Electric (2019-2020)</v>
      </c>
      <c r="B30" s="155">
        <v>19</v>
      </c>
      <c r="C30" s="133" t="s">
        <v>106</v>
      </c>
      <c r="D30" s="133" t="s">
        <v>243</v>
      </c>
      <c r="E30" s="133"/>
      <c r="F30" s="134">
        <v>0.5</v>
      </c>
      <c r="G30" s="135" t="s">
        <v>91</v>
      </c>
      <c r="H30" s="136">
        <v>0</v>
      </c>
      <c r="I30" s="134">
        <v>0</v>
      </c>
      <c r="J30" s="134">
        <v>0.5</v>
      </c>
      <c r="K30" s="135" t="s">
        <v>91</v>
      </c>
      <c r="L30" s="136">
        <v>0</v>
      </c>
      <c r="M30" s="134">
        <v>0</v>
      </c>
      <c r="N30" s="134">
        <v>1.5</v>
      </c>
      <c r="O30" s="135" t="s">
        <v>91</v>
      </c>
      <c r="P30" s="136">
        <v>0</v>
      </c>
      <c r="Q30" s="134">
        <v>0</v>
      </c>
      <c r="R30" s="134">
        <v>0</v>
      </c>
      <c r="S30" s="135" t="s">
        <v>91</v>
      </c>
      <c r="T30" s="136">
        <v>0</v>
      </c>
      <c r="U30" s="134">
        <v>0</v>
      </c>
      <c r="V30" s="134">
        <v>0</v>
      </c>
      <c r="W30" s="135" t="s">
        <v>91</v>
      </c>
      <c r="X30" s="136">
        <v>0</v>
      </c>
      <c r="Y30" s="134">
        <v>0</v>
      </c>
      <c r="Z30" s="134">
        <v>0</v>
      </c>
      <c r="AA30" s="135" t="s">
        <v>91</v>
      </c>
      <c r="AB30" s="136">
        <v>0</v>
      </c>
      <c r="AC30" s="134">
        <v>0</v>
      </c>
      <c r="AD30" s="134">
        <v>0</v>
      </c>
      <c r="AE30" s="135" t="s">
        <v>91</v>
      </c>
      <c r="AF30" s="136">
        <v>0</v>
      </c>
      <c r="AG30" s="134">
        <v>0</v>
      </c>
      <c r="AH30" s="134">
        <v>0</v>
      </c>
      <c r="AI30" s="135" t="s">
        <v>91</v>
      </c>
      <c r="AJ30" s="136">
        <v>5</v>
      </c>
      <c r="AK30" s="134">
        <v>1</v>
      </c>
      <c r="AL30" s="134">
        <v>0</v>
      </c>
      <c r="AM30" s="135" t="s">
        <v>91</v>
      </c>
      <c r="AN30" s="136">
        <v>0</v>
      </c>
      <c r="AO30" s="134">
        <v>0</v>
      </c>
      <c r="AP30" s="134">
        <v>0</v>
      </c>
      <c r="AQ30" s="135" t="s">
        <v>91</v>
      </c>
      <c r="AR30" s="136">
        <v>0</v>
      </c>
      <c r="AS30" s="134">
        <v>0</v>
      </c>
      <c r="AT30" s="134">
        <v>0.2</v>
      </c>
      <c r="AU30" s="135" t="s">
        <v>231</v>
      </c>
      <c r="AV30" s="136">
        <v>25</v>
      </c>
      <c r="AW30" s="134">
        <v>1</v>
      </c>
      <c r="AX30" s="134">
        <v>0</v>
      </c>
      <c r="AY30" s="135" t="s">
        <v>91</v>
      </c>
      <c r="AZ30" s="136">
        <v>0</v>
      </c>
      <c r="BA30" s="134">
        <v>0</v>
      </c>
      <c r="BB30" s="134">
        <v>1</v>
      </c>
      <c r="BC30" s="135" t="s">
        <v>91</v>
      </c>
      <c r="BD30" s="136">
        <v>0</v>
      </c>
      <c r="BE30" s="134">
        <v>0</v>
      </c>
      <c r="BF30" s="134">
        <v>0</v>
      </c>
      <c r="BG30" s="135" t="s">
        <v>91</v>
      </c>
      <c r="BH30" s="136">
        <v>0</v>
      </c>
      <c r="BI30" s="134">
        <v>0</v>
      </c>
      <c r="BJ30" s="134">
        <v>0</v>
      </c>
      <c r="BK30" s="135" t="s">
        <v>91</v>
      </c>
      <c r="BL30" s="136">
        <v>0</v>
      </c>
      <c r="BM30" s="134">
        <v>0</v>
      </c>
      <c r="BN30" s="134">
        <v>0</v>
      </c>
      <c r="BO30" s="135" t="s">
        <v>91</v>
      </c>
      <c r="BP30" s="136">
        <v>0</v>
      </c>
      <c r="BQ30" s="134">
        <v>0</v>
      </c>
      <c r="BR30" s="138">
        <v>0.05</v>
      </c>
      <c r="BS30" s="134" t="s">
        <v>98</v>
      </c>
      <c r="BT30" s="134">
        <v>12</v>
      </c>
      <c r="BU30" s="134">
        <v>1</v>
      </c>
      <c r="BV30" s="138">
        <v>0.05</v>
      </c>
      <c r="BW30" s="134" t="s">
        <v>163</v>
      </c>
      <c r="BX30" s="134">
        <v>10.5</v>
      </c>
      <c r="BY30" s="134">
        <v>1</v>
      </c>
      <c r="BZ30" s="138">
        <v>0</v>
      </c>
      <c r="CA30" s="137" t="s">
        <v>91</v>
      </c>
      <c r="CB30" s="136">
        <v>0</v>
      </c>
      <c r="CC30" s="134">
        <v>0</v>
      </c>
      <c r="CD30" s="134">
        <v>0.6</v>
      </c>
      <c r="CE30" s="135" t="s">
        <v>133</v>
      </c>
      <c r="CF30" s="136">
        <v>64.34</v>
      </c>
      <c r="CG30" s="134">
        <v>2</v>
      </c>
      <c r="CH30" s="134">
        <v>0.7</v>
      </c>
      <c r="CI30" s="137" t="s">
        <v>235</v>
      </c>
      <c r="CJ30" s="136">
        <v>87.91</v>
      </c>
      <c r="CK30" s="134">
        <v>2</v>
      </c>
      <c r="CL30" s="134">
        <v>0.4</v>
      </c>
      <c r="CM30" s="135" t="s">
        <v>244</v>
      </c>
      <c r="CN30" s="136">
        <v>67.290000000000006</v>
      </c>
      <c r="CO30" s="134">
        <v>1</v>
      </c>
      <c r="CP30" s="134">
        <v>0</v>
      </c>
      <c r="CQ30" s="135" t="s">
        <v>245</v>
      </c>
      <c r="CR30" s="136">
        <v>2.38</v>
      </c>
      <c r="CS30" s="134">
        <v>1</v>
      </c>
      <c r="CT30" s="134">
        <v>0.5</v>
      </c>
      <c r="CU30" s="135" t="s">
        <v>236</v>
      </c>
      <c r="CV30" s="136">
        <v>84.04</v>
      </c>
      <c r="CW30" s="134">
        <v>1</v>
      </c>
      <c r="CX30" s="134">
        <v>0</v>
      </c>
      <c r="CY30" s="135" t="s">
        <v>237</v>
      </c>
      <c r="CZ30" s="136">
        <v>2.38</v>
      </c>
      <c r="DA30" s="134">
        <v>1</v>
      </c>
      <c r="DB30" s="138">
        <v>0.3</v>
      </c>
      <c r="DC30" s="135" t="s">
        <v>246</v>
      </c>
      <c r="DD30" s="136">
        <v>116.5</v>
      </c>
      <c r="DE30" s="134">
        <v>1</v>
      </c>
    </row>
    <row r="31" spans="1:109" s="143" customFormat="1" x14ac:dyDescent="0.35">
      <c r="A31" s="133" t="str">
        <f t="shared" si="0"/>
        <v>Kona EV (2019-2020)</v>
      </c>
      <c r="B31" s="155">
        <v>7</v>
      </c>
      <c r="C31" s="133" t="s">
        <v>106</v>
      </c>
      <c r="D31" s="133" t="s">
        <v>247</v>
      </c>
      <c r="E31" s="133"/>
      <c r="F31" s="134">
        <v>0.5</v>
      </c>
      <c r="G31" s="135" t="s">
        <v>91</v>
      </c>
      <c r="H31" s="136">
        <v>0</v>
      </c>
      <c r="I31" s="134">
        <v>0</v>
      </c>
      <c r="J31" s="134">
        <v>0.5</v>
      </c>
      <c r="K31" s="135" t="s">
        <v>91</v>
      </c>
      <c r="L31" s="136">
        <v>0</v>
      </c>
      <c r="M31" s="134">
        <v>0</v>
      </c>
      <c r="N31" s="134">
        <v>1.5</v>
      </c>
      <c r="O31" s="135" t="s">
        <v>91</v>
      </c>
      <c r="P31" s="136">
        <v>0</v>
      </c>
      <c r="Q31" s="134">
        <v>0</v>
      </c>
      <c r="R31" s="134">
        <v>0</v>
      </c>
      <c r="S31" s="135" t="s">
        <v>91</v>
      </c>
      <c r="T31" s="136">
        <v>0</v>
      </c>
      <c r="U31" s="134">
        <v>0</v>
      </c>
      <c r="V31" s="134">
        <v>0</v>
      </c>
      <c r="W31" s="135" t="s">
        <v>91</v>
      </c>
      <c r="X31" s="136">
        <v>0</v>
      </c>
      <c r="Y31" s="134">
        <v>0</v>
      </c>
      <c r="Z31" s="134">
        <v>0</v>
      </c>
      <c r="AA31" s="135" t="s">
        <v>91</v>
      </c>
      <c r="AB31" s="136">
        <v>0</v>
      </c>
      <c r="AC31" s="134">
        <v>0</v>
      </c>
      <c r="AD31" s="134">
        <v>0</v>
      </c>
      <c r="AE31" s="135" t="s">
        <v>91</v>
      </c>
      <c r="AF31" s="136">
        <v>0</v>
      </c>
      <c r="AG31" s="134">
        <v>0</v>
      </c>
      <c r="AH31" s="134">
        <v>0</v>
      </c>
      <c r="AI31" s="135" t="s">
        <v>91</v>
      </c>
      <c r="AJ31" s="136">
        <v>5</v>
      </c>
      <c r="AK31" s="134">
        <v>1</v>
      </c>
      <c r="AL31" s="134">
        <v>0</v>
      </c>
      <c r="AM31" s="135" t="s">
        <v>91</v>
      </c>
      <c r="AN31" s="136">
        <v>0</v>
      </c>
      <c r="AO31" s="134">
        <v>0</v>
      </c>
      <c r="AP31" s="134">
        <v>0</v>
      </c>
      <c r="AQ31" s="135" t="s">
        <v>91</v>
      </c>
      <c r="AR31" s="136">
        <v>0</v>
      </c>
      <c r="AS31" s="134">
        <v>0</v>
      </c>
      <c r="AT31" s="134">
        <v>0.2</v>
      </c>
      <c r="AU31" s="135" t="s">
        <v>248</v>
      </c>
      <c r="AV31" s="136">
        <v>20</v>
      </c>
      <c r="AW31" s="134">
        <v>1</v>
      </c>
      <c r="AX31" s="134">
        <v>0</v>
      </c>
      <c r="AY31" s="135" t="s">
        <v>91</v>
      </c>
      <c r="AZ31" s="136">
        <v>0</v>
      </c>
      <c r="BA31" s="134">
        <v>0</v>
      </c>
      <c r="BB31" s="134">
        <v>1</v>
      </c>
      <c r="BC31" s="135" t="s">
        <v>91</v>
      </c>
      <c r="BD31" s="136">
        <v>0</v>
      </c>
      <c r="BE31" s="134">
        <v>0</v>
      </c>
      <c r="BF31" s="134">
        <v>0</v>
      </c>
      <c r="BG31" s="135" t="s">
        <v>91</v>
      </c>
      <c r="BH31" s="136">
        <v>0</v>
      </c>
      <c r="BI31" s="134">
        <v>0</v>
      </c>
      <c r="BJ31" s="134">
        <v>0</v>
      </c>
      <c r="BK31" s="135" t="s">
        <v>91</v>
      </c>
      <c r="BL31" s="136">
        <v>0</v>
      </c>
      <c r="BM31" s="134">
        <v>0</v>
      </c>
      <c r="BN31" s="134">
        <v>0</v>
      </c>
      <c r="BO31" s="135" t="s">
        <v>91</v>
      </c>
      <c r="BP31" s="136">
        <v>0</v>
      </c>
      <c r="BQ31" s="134">
        <v>0</v>
      </c>
      <c r="BR31" s="138">
        <v>0.05</v>
      </c>
      <c r="BS31" s="134" t="s">
        <v>98</v>
      </c>
      <c r="BT31" s="134">
        <v>12</v>
      </c>
      <c r="BU31" s="134">
        <v>1</v>
      </c>
      <c r="BV31" s="138">
        <v>0.05</v>
      </c>
      <c r="BW31" s="134" t="s">
        <v>99</v>
      </c>
      <c r="BX31" s="134">
        <v>10</v>
      </c>
      <c r="BY31" s="134">
        <v>1</v>
      </c>
      <c r="BZ31" s="138">
        <v>0.05</v>
      </c>
      <c r="CA31" s="137" t="s">
        <v>139</v>
      </c>
      <c r="CB31" s="136">
        <v>15.4</v>
      </c>
      <c r="CC31" s="134">
        <v>1</v>
      </c>
      <c r="CD31" s="134">
        <v>0.9</v>
      </c>
      <c r="CE31" s="135" t="s">
        <v>249</v>
      </c>
      <c r="CF31" s="136">
        <v>82.6</v>
      </c>
      <c r="CG31" s="134">
        <v>2</v>
      </c>
      <c r="CH31" s="134">
        <v>0.6</v>
      </c>
      <c r="CI31" s="137" t="s">
        <v>110</v>
      </c>
      <c r="CJ31" s="136">
        <v>57.88</v>
      </c>
      <c r="CK31" s="134">
        <v>2</v>
      </c>
      <c r="CL31" s="134">
        <v>0.5</v>
      </c>
      <c r="CM31" s="135" t="s">
        <v>250</v>
      </c>
      <c r="CN31" s="136">
        <v>52.18</v>
      </c>
      <c r="CO31" s="134">
        <v>1</v>
      </c>
      <c r="CP31" s="134">
        <v>0</v>
      </c>
      <c r="CQ31" s="135" t="s">
        <v>128</v>
      </c>
      <c r="CR31" s="136">
        <v>2.38</v>
      </c>
      <c r="CS31" s="134">
        <v>1</v>
      </c>
      <c r="CT31" s="134">
        <v>0.4</v>
      </c>
      <c r="CU31" s="135" t="s">
        <v>251</v>
      </c>
      <c r="CV31" s="136">
        <v>89.08</v>
      </c>
      <c r="CW31" s="134">
        <v>1</v>
      </c>
      <c r="CX31" s="134">
        <v>0</v>
      </c>
      <c r="CY31" s="135" t="s">
        <v>135</v>
      </c>
      <c r="CZ31" s="136">
        <v>4.33</v>
      </c>
      <c r="DA31" s="134">
        <v>1</v>
      </c>
      <c r="DB31" s="138">
        <v>0.3</v>
      </c>
      <c r="DC31" s="135" t="s">
        <v>242</v>
      </c>
      <c r="DD31" s="136">
        <v>113.4</v>
      </c>
      <c r="DE31" s="134">
        <v>1</v>
      </c>
    </row>
    <row r="32" spans="1:109" ht="26" x14ac:dyDescent="0.35">
      <c r="A32" s="133" t="s">
        <v>318</v>
      </c>
      <c r="C32" s="139">
        <v>2022</v>
      </c>
      <c r="D32" s="139" t="s">
        <v>275</v>
      </c>
      <c r="F32" s="134">
        <v>0.3</v>
      </c>
      <c r="G32" s="135" t="s">
        <v>91</v>
      </c>
      <c r="H32" s="136">
        <v>0</v>
      </c>
      <c r="I32" s="134">
        <v>0</v>
      </c>
      <c r="J32" s="134">
        <v>0.5</v>
      </c>
      <c r="K32" s="135" t="s">
        <v>91</v>
      </c>
      <c r="L32" s="136">
        <v>0</v>
      </c>
      <c r="M32" s="134">
        <v>0</v>
      </c>
      <c r="N32" s="134">
        <v>1.5</v>
      </c>
      <c r="O32" s="135" t="s">
        <v>91</v>
      </c>
      <c r="P32" s="136">
        <v>0</v>
      </c>
      <c r="Q32" s="134">
        <v>0</v>
      </c>
      <c r="R32" s="134">
        <v>0</v>
      </c>
      <c r="S32" s="135" t="s">
        <v>91</v>
      </c>
      <c r="T32" s="136">
        <v>0</v>
      </c>
      <c r="U32" s="134">
        <v>0</v>
      </c>
      <c r="V32" s="142">
        <v>0</v>
      </c>
      <c r="W32" s="142" t="s">
        <v>353</v>
      </c>
      <c r="X32" s="142">
        <v>4.57</v>
      </c>
      <c r="Y32" s="142">
        <v>4.3</v>
      </c>
      <c r="Z32" s="134">
        <v>0</v>
      </c>
      <c r="AA32" s="135" t="s">
        <v>91</v>
      </c>
      <c r="AB32" s="136">
        <v>0</v>
      </c>
      <c r="AC32" s="134">
        <v>0</v>
      </c>
      <c r="AD32" s="140">
        <v>0</v>
      </c>
      <c r="AE32" s="126" t="s">
        <v>297</v>
      </c>
      <c r="AF32" s="168">
        <v>17.2</v>
      </c>
      <c r="AG32" s="142">
        <v>1</v>
      </c>
      <c r="AH32" s="140">
        <v>0</v>
      </c>
      <c r="AI32" s="126" t="s">
        <v>91</v>
      </c>
      <c r="AJ32" s="141">
        <v>5</v>
      </c>
      <c r="AK32" s="142">
        <v>1</v>
      </c>
      <c r="AL32" s="140">
        <v>0</v>
      </c>
      <c r="AM32" s="126" t="s">
        <v>91</v>
      </c>
      <c r="AN32" s="141">
        <v>0</v>
      </c>
      <c r="AO32" s="142">
        <v>0</v>
      </c>
      <c r="AP32" s="140">
        <v>0</v>
      </c>
      <c r="AQ32" s="126" t="s">
        <v>95</v>
      </c>
      <c r="AR32" s="141">
        <v>7.11</v>
      </c>
      <c r="AS32" s="142">
        <v>1</v>
      </c>
      <c r="AT32" s="140">
        <v>0.2</v>
      </c>
      <c r="AU32" s="126" t="s">
        <v>146</v>
      </c>
      <c r="AV32" s="141">
        <v>20</v>
      </c>
      <c r="AW32" s="142">
        <v>1</v>
      </c>
      <c r="AX32" s="140">
        <v>0</v>
      </c>
      <c r="AY32" s="126" t="s">
        <v>108</v>
      </c>
      <c r="AZ32" s="141">
        <v>14</v>
      </c>
      <c r="BA32" s="142">
        <v>1</v>
      </c>
      <c r="BB32" s="140">
        <v>1</v>
      </c>
      <c r="BC32" s="126" t="s">
        <v>91</v>
      </c>
      <c r="BD32" s="141">
        <v>0</v>
      </c>
      <c r="BE32" s="142">
        <v>0</v>
      </c>
      <c r="BF32" s="142">
        <v>0</v>
      </c>
      <c r="BG32" s="142" t="s">
        <v>91</v>
      </c>
      <c r="BH32" s="142">
        <v>0</v>
      </c>
      <c r="BI32" s="142">
        <v>0</v>
      </c>
      <c r="BJ32" s="140">
        <v>0</v>
      </c>
      <c r="BK32" s="126" t="s">
        <v>91</v>
      </c>
      <c r="BL32" s="141">
        <v>0</v>
      </c>
      <c r="BM32" s="142">
        <v>0</v>
      </c>
      <c r="BN32" s="140">
        <v>0</v>
      </c>
      <c r="BO32" s="126" t="s">
        <v>91</v>
      </c>
      <c r="BP32" s="141">
        <v>0</v>
      </c>
      <c r="BQ32" s="142">
        <v>0</v>
      </c>
      <c r="BR32" s="140">
        <v>0.05</v>
      </c>
      <c r="BS32" s="126" t="s">
        <v>98</v>
      </c>
      <c r="BT32" s="141">
        <v>12</v>
      </c>
      <c r="BU32" s="142">
        <v>1</v>
      </c>
      <c r="BV32" s="140">
        <v>0.05</v>
      </c>
      <c r="BW32" s="126" t="s">
        <v>99</v>
      </c>
      <c r="BX32" s="141">
        <v>10</v>
      </c>
      <c r="BY32" s="142">
        <v>1</v>
      </c>
      <c r="BZ32" s="140">
        <v>0.05</v>
      </c>
      <c r="CA32" s="126" t="s">
        <v>139</v>
      </c>
      <c r="CB32" s="141">
        <v>15.4</v>
      </c>
      <c r="CC32" s="142">
        <v>1</v>
      </c>
      <c r="CD32" s="140">
        <v>0.7</v>
      </c>
      <c r="CE32" s="126" t="s">
        <v>124</v>
      </c>
      <c r="CF32" s="141">
        <v>79.39</v>
      </c>
      <c r="CG32" s="142">
        <v>2</v>
      </c>
      <c r="CH32" s="140">
        <v>0.6</v>
      </c>
      <c r="CI32" s="126" t="s">
        <v>141</v>
      </c>
      <c r="CJ32" s="141" t="s">
        <v>357</v>
      </c>
      <c r="CK32" s="142">
        <v>2</v>
      </c>
      <c r="CL32" s="140">
        <v>0.6</v>
      </c>
      <c r="CM32" s="126" t="s">
        <v>142</v>
      </c>
      <c r="CN32" s="141">
        <v>52.18</v>
      </c>
      <c r="CO32" s="142">
        <v>1</v>
      </c>
      <c r="CP32" s="142">
        <v>0</v>
      </c>
      <c r="CQ32" s="142" t="s">
        <v>358</v>
      </c>
      <c r="CR32" s="142">
        <v>0</v>
      </c>
      <c r="CS32" s="142">
        <v>0</v>
      </c>
      <c r="CT32" s="140">
        <v>0.4</v>
      </c>
      <c r="CU32" s="126" t="s">
        <v>359</v>
      </c>
      <c r="CV32" s="141">
        <v>89.08</v>
      </c>
      <c r="CW32" s="142">
        <v>1</v>
      </c>
      <c r="CX32" s="142">
        <v>0</v>
      </c>
      <c r="CY32" s="142" t="s">
        <v>358</v>
      </c>
      <c r="CZ32" s="142">
        <v>0</v>
      </c>
      <c r="DA32" s="142">
        <v>0</v>
      </c>
      <c r="DB32" s="140">
        <v>0.3</v>
      </c>
      <c r="DC32" s="126" t="s">
        <v>105</v>
      </c>
      <c r="DD32" s="141">
        <v>238.02</v>
      </c>
      <c r="DE32" s="142">
        <v>1</v>
      </c>
    </row>
    <row r="33" spans="1:109" ht="26" x14ac:dyDescent="0.35">
      <c r="A33" s="133" t="s">
        <v>319</v>
      </c>
      <c r="C33" s="139">
        <v>2022</v>
      </c>
      <c r="D33" s="139" t="s">
        <v>351</v>
      </c>
      <c r="F33" s="134">
        <v>0.3</v>
      </c>
      <c r="G33" s="135" t="s">
        <v>91</v>
      </c>
      <c r="H33" s="136">
        <v>0</v>
      </c>
      <c r="I33" s="134">
        <v>0</v>
      </c>
      <c r="J33" s="134">
        <v>0.5</v>
      </c>
      <c r="K33" s="135" t="s">
        <v>91</v>
      </c>
      <c r="L33" s="136">
        <v>0</v>
      </c>
      <c r="M33" s="134">
        <v>0</v>
      </c>
      <c r="N33" s="134">
        <v>1.5</v>
      </c>
      <c r="O33" s="135" t="s">
        <v>91</v>
      </c>
      <c r="P33" s="136">
        <v>0</v>
      </c>
      <c r="Q33" s="134">
        <v>0</v>
      </c>
      <c r="R33" s="134">
        <v>0</v>
      </c>
      <c r="S33" s="135" t="s">
        <v>91</v>
      </c>
      <c r="T33" s="136">
        <v>0</v>
      </c>
      <c r="U33" s="134">
        <v>0</v>
      </c>
      <c r="V33" s="142">
        <v>0</v>
      </c>
      <c r="W33" s="142" t="s">
        <v>353</v>
      </c>
      <c r="X33" s="142">
        <v>4.57</v>
      </c>
      <c r="Y33" s="142">
        <v>4.8</v>
      </c>
      <c r="Z33" s="134">
        <v>0</v>
      </c>
      <c r="AA33" s="135" t="s">
        <v>91</v>
      </c>
      <c r="AB33" s="136">
        <v>0</v>
      </c>
      <c r="AC33" s="134">
        <v>0</v>
      </c>
      <c r="AD33" s="140">
        <v>0</v>
      </c>
      <c r="AE33" s="126" t="s">
        <v>177</v>
      </c>
      <c r="AF33" s="165">
        <v>11.2</v>
      </c>
      <c r="AG33" s="142">
        <v>1</v>
      </c>
      <c r="AH33" s="140">
        <v>0</v>
      </c>
      <c r="AI33" s="126" t="s">
        <v>91</v>
      </c>
      <c r="AJ33" s="141">
        <v>5</v>
      </c>
      <c r="AK33" s="142">
        <v>1</v>
      </c>
      <c r="AL33" s="140">
        <v>0</v>
      </c>
      <c r="AM33" s="126" t="s">
        <v>91</v>
      </c>
      <c r="AN33" s="141">
        <v>0</v>
      </c>
      <c r="AO33" s="142">
        <v>0</v>
      </c>
      <c r="AP33" s="140">
        <v>0</v>
      </c>
      <c r="AQ33" s="126" t="s">
        <v>95</v>
      </c>
      <c r="AR33" s="141">
        <v>7.11</v>
      </c>
      <c r="AS33" s="142">
        <v>1</v>
      </c>
      <c r="AT33" s="140">
        <v>0.2</v>
      </c>
      <c r="AU33" s="126" t="s">
        <v>146</v>
      </c>
      <c r="AV33" s="141">
        <v>20</v>
      </c>
      <c r="AW33" s="142">
        <v>1</v>
      </c>
      <c r="AX33" s="140">
        <v>0</v>
      </c>
      <c r="AY33" s="126" t="s">
        <v>108</v>
      </c>
      <c r="AZ33" s="141">
        <v>14</v>
      </c>
      <c r="BA33" s="142">
        <v>1</v>
      </c>
      <c r="BB33" s="140">
        <v>1</v>
      </c>
      <c r="BC33" s="126" t="s">
        <v>91</v>
      </c>
      <c r="BD33" s="141">
        <v>0</v>
      </c>
      <c r="BE33" s="142">
        <v>0</v>
      </c>
      <c r="BF33" s="142">
        <v>0</v>
      </c>
      <c r="BG33" s="142" t="s">
        <v>91</v>
      </c>
      <c r="BH33" s="142">
        <v>0</v>
      </c>
      <c r="BI33" s="142">
        <v>0</v>
      </c>
      <c r="BJ33" s="140">
        <v>0</v>
      </c>
      <c r="BK33" s="126" t="s">
        <v>91</v>
      </c>
      <c r="BL33" s="141">
        <v>0</v>
      </c>
      <c r="BM33" s="142">
        <v>0</v>
      </c>
      <c r="BN33" s="140">
        <v>0</v>
      </c>
      <c r="BO33" s="126" t="s">
        <v>91</v>
      </c>
      <c r="BP33" s="141">
        <v>0</v>
      </c>
      <c r="BQ33" s="142">
        <v>0</v>
      </c>
      <c r="BR33" s="140">
        <v>0.05</v>
      </c>
      <c r="BS33" s="126" t="s">
        <v>98</v>
      </c>
      <c r="BT33" s="141">
        <v>12</v>
      </c>
      <c r="BU33" s="142">
        <v>1</v>
      </c>
      <c r="BV33" s="140">
        <v>0.05</v>
      </c>
      <c r="BW33" s="126" t="s">
        <v>99</v>
      </c>
      <c r="BX33" s="141">
        <v>10</v>
      </c>
      <c r="BY33" s="142">
        <v>1</v>
      </c>
      <c r="BZ33" s="140">
        <v>0.05</v>
      </c>
      <c r="CA33" s="126" t="s">
        <v>139</v>
      </c>
      <c r="CB33" s="141">
        <v>15.4</v>
      </c>
      <c r="CC33" s="142">
        <v>1</v>
      </c>
      <c r="CD33" s="140">
        <v>0.7</v>
      </c>
      <c r="CE33" s="126" t="s">
        <v>140</v>
      </c>
      <c r="CF33" s="141">
        <v>81.48</v>
      </c>
      <c r="CG33" s="142">
        <v>2</v>
      </c>
      <c r="CH33" s="140">
        <v>0.6</v>
      </c>
      <c r="CI33" s="126" t="s">
        <v>360</v>
      </c>
      <c r="CJ33" s="141">
        <v>89.09</v>
      </c>
      <c r="CK33" s="142">
        <v>2</v>
      </c>
      <c r="CL33" s="140">
        <v>0.6</v>
      </c>
      <c r="CM33" s="126" t="s">
        <v>142</v>
      </c>
      <c r="CN33" s="141">
        <v>52.18</v>
      </c>
      <c r="CO33" s="142">
        <v>1</v>
      </c>
      <c r="CP33" s="142">
        <v>0</v>
      </c>
      <c r="CQ33" s="142" t="s">
        <v>358</v>
      </c>
      <c r="CR33" s="142">
        <v>0</v>
      </c>
      <c r="CS33" s="142">
        <v>0</v>
      </c>
      <c r="CT33" s="140">
        <v>0.4</v>
      </c>
      <c r="CU33" s="126" t="s">
        <v>360</v>
      </c>
      <c r="CV33" s="141">
        <v>89.08</v>
      </c>
      <c r="CW33" s="142">
        <v>1</v>
      </c>
      <c r="CX33" s="142">
        <v>0</v>
      </c>
      <c r="CY33" s="142" t="s">
        <v>358</v>
      </c>
      <c r="CZ33" s="142">
        <v>0</v>
      </c>
      <c r="DA33" s="142">
        <v>0</v>
      </c>
      <c r="DB33" s="140">
        <v>0.3</v>
      </c>
      <c r="DC33" s="126" t="s">
        <v>105</v>
      </c>
      <c r="DD33" s="141">
        <v>220.05</v>
      </c>
      <c r="DE33" s="142">
        <v>1</v>
      </c>
    </row>
    <row r="34" spans="1:109" x14ac:dyDescent="0.35">
      <c r="A34" s="133" t="s">
        <v>320</v>
      </c>
      <c r="C34" s="139">
        <v>2021</v>
      </c>
      <c r="D34" s="139" t="s">
        <v>221</v>
      </c>
      <c r="F34" s="134">
        <v>0.3</v>
      </c>
      <c r="G34" s="135" t="s">
        <v>91</v>
      </c>
      <c r="H34" s="136">
        <v>0</v>
      </c>
      <c r="I34" s="134">
        <v>0</v>
      </c>
      <c r="J34" s="134">
        <v>0.5</v>
      </c>
      <c r="K34" s="135" t="s">
        <v>91</v>
      </c>
      <c r="L34" s="136">
        <v>0</v>
      </c>
      <c r="M34" s="134">
        <v>0</v>
      </c>
      <c r="N34" s="134">
        <v>1.5</v>
      </c>
      <c r="O34" s="135" t="s">
        <v>91</v>
      </c>
      <c r="P34" s="136">
        <v>0</v>
      </c>
      <c r="Q34" s="134">
        <v>0</v>
      </c>
      <c r="R34" s="134">
        <v>0</v>
      </c>
      <c r="S34" s="135" t="s">
        <v>91</v>
      </c>
      <c r="T34" s="136">
        <v>0</v>
      </c>
      <c r="U34" s="134">
        <v>0</v>
      </c>
      <c r="V34" s="142">
        <v>0</v>
      </c>
      <c r="W34" s="142" t="s">
        <v>93</v>
      </c>
      <c r="X34" s="142">
        <v>4.7300000000000004</v>
      </c>
      <c r="Y34" s="142">
        <v>6.5</v>
      </c>
      <c r="Z34" s="134">
        <v>0</v>
      </c>
      <c r="AA34" s="135" t="s">
        <v>91</v>
      </c>
      <c r="AB34" s="136">
        <v>0</v>
      </c>
      <c r="AC34" s="134">
        <v>0</v>
      </c>
      <c r="AD34" s="140">
        <v>0</v>
      </c>
      <c r="AE34" s="126" t="s">
        <v>308</v>
      </c>
      <c r="AF34" s="141">
        <v>10.99</v>
      </c>
      <c r="AG34" s="142">
        <v>1</v>
      </c>
      <c r="AH34" s="140">
        <v>0</v>
      </c>
      <c r="AI34" s="126" t="s">
        <v>91</v>
      </c>
      <c r="AJ34" s="141">
        <v>5</v>
      </c>
      <c r="AK34" s="142">
        <v>1</v>
      </c>
      <c r="AL34" s="140">
        <v>0</v>
      </c>
      <c r="AM34" s="126" t="s">
        <v>91</v>
      </c>
      <c r="AN34" s="141">
        <v>0</v>
      </c>
      <c r="AO34" s="142">
        <v>0</v>
      </c>
      <c r="AP34" s="140">
        <v>0</v>
      </c>
      <c r="AQ34" s="126" t="s">
        <v>95</v>
      </c>
      <c r="AR34" s="141">
        <v>7.11</v>
      </c>
      <c r="AS34" s="142">
        <v>1</v>
      </c>
      <c r="AT34" s="140">
        <v>0.2</v>
      </c>
      <c r="AU34" s="126" t="s">
        <v>223</v>
      </c>
      <c r="AV34" s="141">
        <v>25</v>
      </c>
      <c r="AW34" s="142">
        <v>1</v>
      </c>
      <c r="AX34" s="140">
        <v>0</v>
      </c>
      <c r="AY34" s="126" t="s">
        <v>206</v>
      </c>
      <c r="AZ34" s="141">
        <v>15</v>
      </c>
      <c r="BA34" s="142">
        <v>1</v>
      </c>
      <c r="BB34" s="140">
        <v>1</v>
      </c>
      <c r="BC34" s="126" t="s">
        <v>91</v>
      </c>
      <c r="BD34" s="141">
        <v>0</v>
      </c>
      <c r="BE34" s="142">
        <v>0</v>
      </c>
      <c r="BF34" s="142">
        <v>0</v>
      </c>
      <c r="BG34" s="142" t="s">
        <v>91</v>
      </c>
      <c r="BH34" s="142">
        <v>0</v>
      </c>
      <c r="BI34" s="142">
        <v>0</v>
      </c>
      <c r="BJ34" s="140">
        <v>0</v>
      </c>
      <c r="BK34" s="126" t="s">
        <v>91</v>
      </c>
      <c r="BL34" s="141">
        <v>0</v>
      </c>
      <c r="BM34" s="142">
        <v>0</v>
      </c>
      <c r="BN34" s="140">
        <v>0</v>
      </c>
      <c r="BO34" s="126" t="s">
        <v>91</v>
      </c>
      <c r="BP34" s="141">
        <v>0</v>
      </c>
      <c r="BQ34" s="142">
        <v>0</v>
      </c>
      <c r="BR34" s="140">
        <v>0.05</v>
      </c>
      <c r="BS34" s="126" t="s">
        <v>98</v>
      </c>
      <c r="BT34" s="141">
        <v>12</v>
      </c>
      <c r="BU34" s="142">
        <v>1</v>
      </c>
      <c r="BV34" s="140">
        <v>0.05</v>
      </c>
      <c r="BW34" s="126" t="s">
        <v>224</v>
      </c>
      <c r="BX34" s="141">
        <v>11.5</v>
      </c>
      <c r="BY34" s="142">
        <v>1</v>
      </c>
      <c r="BZ34" s="140">
        <v>0.05</v>
      </c>
      <c r="CA34" s="126" t="s">
        <v>225</v>
      </c>
      <c r="CB34" s="141">
        <v>9.39</v>
      </c>
      <c r="CC34" s="142">
        <v>1</v>
      </c>
      <c r="CD34" s="140">
        <v>0.8</v>
      </c>
      <c r="CE34" s="126" t="s">
        <v>226</v>
      </c>
      <c r="CF34" s="141">
        <v>93.39</v>
      </c>
      <c r="CG34" s="142">
        <v>2</v>
      </c>
      <c r="CH34" s="140">
        <v>0.6</v>
      </c>
      <c r="CI34" s="126" t="s">
        <v>227</v>
      </c>
      <c r="CJ34" s="141">
        <v>112.7</v>
      </c>
      <c r="CK34" s="142">
        <v>2</v>
      </c>
      <c r="CL34" s="140">
        <v>0.4</v>
      </c>
      <c r="CM34" s="126" t="s">
        <v>228</v>
      </c>
      <c r="CN34" s="141">
        <v>69.7</v>
      </c>
      <c r="CO34" s="142">
        <v>1</v>
      </c>
      <c r="CP34" s="142">
        <v>0</v>
      </c>
      <c r="CQ34" s="142" t="s">
        <v>91</v>
      </c>
      <c r="CR34" s="142">
        <v>0</v>
      </c>
      <c r="CS34" s="142">
        <v>0</v>
      </c>
      <c r="CT34" s="140">
        <v>0.5</v>
      </c>
      <c r="CU34" s="126" t="s">
        <v>229</v>
      </c>
      <c r="CV34" s="141">
        <v>114.67</v>
      </c>
      <c r="CW34" s="142">
        <v>1</v>
      </c>
      <c r="CX34" s="142">
        <v>0</v>
      </c>
      <c r="CY34" s="142" t="s">
        <v>91</v>
      </c>
      <c r="CZ34" s="142">
        <v>0</v>
      </c>
      <c r="DA34" s="142">
        <v>0</v>
      </c>
      <c r="DB34" s="140">
        <v>0.3</v>
      </c>
      <c r="DC34" s="126" t="s">
        <v>212</v>
      </c>
      <c r="DD34" s="141">
        <v>238.02</v>
      </c>
      <c r="DE34" s="142">
        <v>1</v>
      </c>
    </row>
    <row r="35" spans="1:109" x14ac:dyDescent="0.35">
      <c r="A35" s="133" t="s">
        <v>321</v>
      </c>
      <c r="C35" s="139">
        <v>2022</v>
      </c>
      <c r="D35" s="139" t="s">
        <v>221</v>
      </c>
      <c r="F35" s="134">
        <v>0.3</v>
      </c>
      <c r="G35" s="135" t="s">
        <v>91</v>
      </c>
      <c r="H35" s="136">
        <v>0</v>
      </c>
      <c r="I35" s="134">
        <v>0</v>
      </c>
      <c r="J35" s="134">
        <v>0.5</v>
      </c>
      <c r="K35" s="135" t="s">
        <v>91</v>
      </c>
      <c r="L35" s="136">
        <v>0</v>
      </c>
      <c r="M35" s="134">
        <v>0</v>
      </c>
      <c r="N35" s="134">
        <v>1.5</v>
      </c>
      <c r="O35" s="135" t="s">
        <v>91</v>
      </c>
      <c r="P35" s="136">
        <v>0</v>
      </c>
      <c r="Q35" s="134">
        <v>0</v>
      </c>
      <c r="R35" s="134">
        <v>0</v>
      </c>
      <c r="S35" s="135" t="s">
        <v>91</v>
      </c>
      <c r="T35" s="136">
        <v>0</v>
      </c>
      <c r="U35" s="134">
        <v>0</v>
      </c>
      <c r="V35" s="142">
        <v>0</v>
      </c>
      <c r="W35" s="142" t="s">
        <v>354</v>
      </c>
      <c r="X35" s="142">
        <v>4.57</v>
      </c>
      <c r="Y35" s="142">
        <v>6.5</v>
      </c>
      <c r="Z35" s="134">
        <v>0</v>
      </c>
      <c r="AA35" s="135" t="s">
        <v>91</v>
      </c>
      <c r="AB35" s="136">
        <v>0</v>
      </c>
      <c r="AC35" s="134">
        <v>0</v>
      </c>
      <c r="AD35" s="140">
        <v>0</v>
      </c>
      <c r="AE35" s="126" t="s">
        <v>308</v>
      </c>
      <c r="AF35" s="141">
        <v>10.99</v>
      </c>
      <c r="AG35" s="142">
        <v>1</v>
      </c>
      <c r="AH35" s="140">
        <v>0</v>
      </c>
      <c r="AI35" s="126" t="s">
        <v>91</v>
      </c>
      <c r="AJ35" s="141">
        <v>5</v>
      </c>
      <c r="AK35" s="142">
        <v>1</v>
      </c>
      <c r="AL35" s="140">
        <v>0</v>
      </c>
      <c r="AM35" s="126" t="s">
        <v>91</v>
      </c>
      <c r="AN35" s="141">
        <v>0</v>
      </c>
      <c r="AO35" s="142">
        <v>0</v>
      </c>
      <c r="AP35" s="140">
        <v>0</v>
      </c>
      <c r="AQ35" s="126" t="s">
        <v>95</v>
      </c>
      <c r="AR35" s="141">
        <v>7.11</v>
      </c>
      <c r="AS35" s="142">
        <v>1</v>
      </c>
      <c r="AT35" s="140">
        <v>0.2</v>
      </c>
      <c r="AU35" s="126" t="s">
        <v>223</v>
      </c>
      <c r="AV35" s="141">
        <v>25</v>
      </c>
      <c r="AW35" s="142">
        <v>1</v>
      </c>
      <c r="AX35" s="140">
        <v>0</v>
      </c>
      <c r="AY35" s="126" t="s">
        <v>206</v>
      </c>
      <c r="AZ35" s="141">
        <v>15</v>
      </c>
      <c r="BA35" s="142">
        <v>1</v>
      </c>
      <c r="BB35" s="140">
        <v>1</v>
      </c>
      <c r="BC35" s="126" t="s">
        <v>91</v>
      </c>
      <c r="BD35" s="141">
        <v>0</v>
      </c>
      <c r="BE35" s="142">
        <v>0</v>
      </c>
      <c r="BF35" s="142">
        <v>0</v>
      </c>
      <c r="BG35" s="142" t="s">
        <v>91</v>
      </c>
      <c r="BH35" s="142">
        <v>0</v>
      </c>
      <c r="BI35" s="142">
        <v>0</v>
      </c>
      <c r="BJ35" s="140">
        <v>0</v>
      </c>
      <c r="BK35" s="126" t="s">
        <v>91</v>
      </c>
      <c r="BL35" s="141">
        <v>0</v>
      </c>
      <c r="BM35" s="142">
        <v>0</v>
      </c>
      <c r="BN35" s="140">
        <v>0</v>
      </c>
      <c r="BO35" s="126" t="s">
        <v>91</v>
      </c>
      <c r="BP35" s="141">
        <v>0</v>
      </c>
      <c r="BQ35" s="142">
        <v>0</v>
      </c>
      <c r="BR35" s="140">
        <v>0.05</v>
      </c>
      <c r="BS35" s="126" t="s">
        <v>98</v>
      </c>
      <c r="BT35" s="141">
        <v>12</v>
      </c>
      <c r="BU35" s="142">
        <v>1</v>
      </c>
      <c r="BV35" s="140">
        <v>0.05</v>
      </c>
      <c r="BW35" s="126" t="s">
        <v>224</v>
      </c>
      <c r="BX35" s="141">
        <v>11.5</v>
      </c>
      <c r="BY35" s="142">
        <v>1</v>
      </c>
      <c r="BZ35" s="140">
        <v>0.05</v>
      </c>
      <c r="CA35" s="126" t="s">
        <v>225</v>
      </c>
      <c r="CB35" s="141">
        <v>9.39</v>
      </c>
      <c r="CC35" s="142">
        <v>1</v>
      </c>
      <c r="CD35" s="140">
        <v>0.8</v>
      </c>
      <c r="CE35" s="126" t="s">
        <v>226</v>
      </c>
      <c r="CF35" s="141">
        <v>93.39</v>
      </c>
      <c r="CG35" s="142">
        <v>2</v>
      </c>
      <c r="CH35" s="140">
        <v>0.6</v>
      </c>
      <c r="CI35" s="126" t="s">
        <v>227</v>
      </c>
      <c r="CJ35" s="141">
        <v>112.7</v>
      </c>
      <c r="CK35" s="142">
        <v>2</v>
      </c>
      <c r="CL35" s="140">
        <v>0.4</v>
      </c>
      <c r="CM35" s="126" t="s">
        <v>228</v>
      </c>
      <c r="CN35" s="141">
        <v>69.7</v>
      </c>
      <c r="CO35" s="142">
        <v>1</v>
      </c>
      <c r="CP35" s="142">
        <v>0</v>
      </c>
      <c r="CQ35" s="142" t="s">
        <v>91</v>
      </c>
      <c r="CR35" s="142">
        <v>0</v>
      </c>
      <c r="CS35" s="142">
        <v>0</v>
      </c>
      <c r="CT35" s="140">
        <v>0.5</v>
      </c>
      <c r="CU35" s="126" t="s">
        <v>229</v>
      </c>
      <c r="CV35" s="141">
        <v>114.67</v>
      </c>
      <c r="CW35" s="142">
        <v>1</v>
      </c>
      <c r="CX35" s="142">
        <v>0</v>
      </c>
      <c r="CY35" s="142" t="s">
        <v>91</v>
      </c>
      <c r="CZ35" s="142">
        <v>0</v>
      </c>
      <c r="DA35" s="142">
        <v>0</v>
      </c>
      <c r="DB35" s="140">
        <v>0.3</v>
      </c>
      <c r="DC35" s="126" t="s">
        <v>212</v>
      </c>
      <c r="DD35" s="141">
        <v>244.69</v>
      </c>
      <c r="DE35" s="142">
        <v>1</v>
      </c>
    </row>
    <row r="36" spans="1:109" x14ac:dyDescent="0.35">
      <c r="A36" s="133" t="s">
        <v>322</v>
      </c>
      <c r="C36" s="139">
        <v>2021</v>
      </c>
      <c r="D36" s="139" t="s">
        <v>283</v>
      </c>
      <c r="F36" s="134">
        <v>0.3</v>
      </c>
      <c r="G36" s="135" t="s">
        <v>91</v>
      </c>
      <c r="H36" s="136">
        <v>0</v>
      </c>
      <c r="I36" s="134">
        <v>0</v>
      </c>
      <c r="J36" s="134">
        <v>0.5</v>
      </c>
      <c r="K36" s="135" t="s">
        <v>91</v>
      </c>
      <c r="L36" s="136">
        <v>0</v>
      </c>
      <c r="M36" s="134">
        <v>0</v>
      </c>
      <c r="N36" s="134">
        <v>1.5</v>
      </c>
      <c r="O36" s="135" t="s">
        <v>91</v>
      </c>
      <c r="P36" s="136">
        <v>0</v>
      </c>
      <c r="Q36" s="134">
        <v>0</v>
      </c>
      <c r="R36" s="134">
        <v>0</v>
      </c>
      <c r="S36" s="135" t="s">
        <v>91</v>
      </c>
      <c r="T36" s="136">
        <v>0</v>
      </c>
      <c r="U36" s="134">
        <v>0</v>
      </c>
      <c r="V36" s="142">
        <v>0</v>
      </c>
      <c r="W36" s="142" t="s">
        <v>93</v>
      </c>
      <c r="X36" s="142">
        <v>4.7300000000000004</v>
      </c>
      <c r="Y36" s="142">
        <v>4.8</v>
      </c>
      <c r="Z36" s="134">
        <v>0</v>
      </c>
      <c r="AA36" s="135" t="s">
        <v>91</v>
      </c>
      <c r="AB36" s="136">
        <v>0</v>
      </c>
      <c r="AC36" s="134">
        <v>0</v>
      </c>
      <c r="AD36" s="140">
        <v>0</v>
      </c>
      <c r="AE36" s="126" t="s">
        <v>169</v>
      </c>
      <c r="AF36" s="168">
        <v>17.2</v>
      </c>
      <c r="AG36" s="142">
        <v>1</v>
      </c>
      <c r="AH36" s="140">
        <v>0</v>
      </c>
      <c r="AI36" s="126" t="s">
        <v>91</v>
      </c>
      <c r="AJ36" s="141">
        <v>5</v>
      </c>
      <c r="AK36" s="142">
        <v>1</v>
      </c>
      <c r="AL36" s="140">
        <v>0</v>
      </c>
      <c r="AM36" s="126" t="s">
        <v>91</v>
      </c>
      <c r="AN36" s="141">
        <v>0</v>
      </c>
      <c r="AO36" s="142">
        <v>0</v>
      </c>
      <c r="AP36" s="140">
        <v>0</v>
      </c>
      <c r="AQ36" s="126" t="s">
        <v>95</v>
      </c>
      <c r="AR36" s="141">
        <v>7.11</v>
      </c>
      <c r="AS36" s="142">
        <v>1</v>
      </c>
      <c r="AT36" s="140">
        <v>0.2</v>
      </c>
      <c r="AU36" s="126" t="s">
        <v>298</v>
      </c>
      <c r="AV36" s="141">
        <v>20</v>
      </c>
      <c r="AW36" s="142">
        <v>1</v>
      </c>
      <c r="AX36" s="140">
        <v>0</v>
      </c>
      <c r="AY36" s="126" t="s">
        <v>171</v>
      </c>
      <c r="AZ36" s="141">
        <v>16.25</v>
      </c>
      <c r="BA36" s="142">
        <v>1</v>
      </c>
      <c r="BB36" s="140">
        <v>1</v>
      </c>
      <c r="BC36" s="126" t="s">
        <v>91</v>
      </c>
      <c r="BD36" s="141">
        <v>0</v>
      </c>
      <c r="BE36" s="142">
        <v>0</v>
      </c>
      <c r="BF36" s="142">
        <v>0.4</v>
      </c>
      <c r="BG36" s="142" t="s">
        <v>300</v>
      </c>
      <c r="BH36" s="142">
        <v>7.93</v>
      </c>
      <c r="BI36" s="142">
        <v>2</v>
      </c>
      <c r="BJ36" s="140">
        <v>0</v>
      </c>
      <c r="BK36" s="126" t="s">
        <v>91</v>
      </c>
      <c r="BL36" s="141">
        <v>0</v>
      </c>
      <c r="BM36" s="142">
        <v>0</v>
      </c>
      <c r="BN36" s="140">
        <v>0</v>
      </c>
      <c r="BO36" s="126" t="s">
        <v>91</v>
      </c>
      <c r="BP36" s="141">
        <v>0</v>
      </c>
      <c r="BQ36" s="142">
        <v>0</v>
      </c>
      <c r="BR36" s="140">
        <v>0.05</v>
      </c>
      <c r="BS36" s="126" t="s">
        <v>98</v>
      </c>
      <c r="BT36" s="141">
        <v>12</v>
      </c>
      <c r="BU36" s="142">
        <v>1</v>
      </c>
      <c r="BV36" s="140">
        <v>0.05</v>
      </c>
      <c r="BW36" s="126" t="s">
        <v>163</v>
      </c>
      <c r="BX36" s="141">
        <v>10.5</v>
      </c>
      <c r="BY36" s="142">
        <v>1</v>
      </c>
      <c r="BZ36" s="140">
        <v>0.05</v>
      </c>
      <c r="CA36" s="126" t="s">
        <v>126</v>
      </c>
      <c r="CB36" s="141">
        <v>13.43</v>
      </c>
      <c r="CC36" s="142">
        <v>1</v>
      </c>
      <c r="CD36" s="140">
        <v>0.6</v>
      </c>
      <c r="CE36" s="126" t="s">
        <v>361</v>
      </c>
      <c r="CF36" s="141">
        <v>103.37</v>
      </c>
      <c r="CG36" s="142">
        <v>2</v>
      </c>
      <c r="CH36" s="140">
        <v>0.7</v>
      </c>
      <c r="CI36" s="126" t="s">
        <v>362</v>
      </c>
      <c r="CJ36" s="141">
        <v>148.02000000000001</v>
      </c>
      <c r="CK36" s="142">
        <v>2</v>
      </c>
      <c r="CL36" s="140">
        <v>0.6</v>
      </c>
      <c r="CM36" s="126" t="s">
        <v>363</v>
      </c>
      <c r="CN36" s="141">
        <v>66.89</v>
      </c>
      <c r="CO36" s="142">
        <v>1</v>
      </c>
      <c r="CP36" s="142">
        <v>0</v>
      </c>
      <c r="CQ36" s="142" t="s">
        <v>364</v>
      </c>
      <c r="CR36" s="142">
        <v>0</v>
      </c>
      <c r="CS36" s="142">
        <v>0</v>
      </c>
      <c r="CT36" s="140">
        <v>0.5</v>
      </c>
      <c r="CU36" s="126" t="s">
        <v>365</v>
      </c>
      <c r="CV36" s="141">
        <v>88.26</v>
      </c>
      <c r="CW36" s="142">
        <v>1</v>
      </c>
      <c r="CX36" s="142">
        <v>0</v>
      </c>
      <c r="CY36" s="142" t="s">
        <v>366</v>
      </c>
      <c r="CZ36" s="142">
        <v>0</v>
      </c>
      <c r="DA36" s="142">
        <v>0</v>
      </c>
      <c r="DB36" s="140">
        <v>0.3</v>
      </c>
      <c r="DC36" s="126" t="s">
        <v>212</v>
      </c>
      <c r="DD36" s="141">
        <v>244.69</v>
      </c>
      <c r="DE36" s="142">
        <v>1</v>
      </c>
    </row>
    <row r="37" spans="1:109" ht="26" x14ac:dyDescent="0.35">
      <c r="A37" s="133" t="s">
        <v>323</v>
      </c>
      <c r="C37" s="139">
        <v>2022</v>
      </c>
      <c r="D37" s="139" t="s">
        <v>283</v>
      </c>
      <c r="F37" s="134">
        <v>0.3</v>
      </c>
      <c r="G37" s="135" t="s">
        <v>91</v>
      </c>
      <c r="H37" s="136">
        <v>0</v>
      </c>
      <c r="I37" s="134">
        <v>0</v>
      </c>
      <c r="J37" s="134">
        <v>0.5</v>
      </c>
      <c r="K37" s="135" t="s">
        <v>91</v>
      </c>
      <c r="L37" s="136">
        <v>0</v>
      </c>
      <c r="M37" s="134">
        <v>0</v>
      </c>
      <c r="N37" s="134">
        <v>1.5</v>
      </c>
      <c r="O37" s="135" t="s">
        <v>91</v>
      </c>
      <c r="P37" s="136">
        <v>0</v>
      </c>
      <c r="Q37" s="134">
        <v>0</v>
      </c>
      <c r="R37" s="134">
        <v>0</v>
      </c>
      <c r="S37" s="135" t="s">
        <v>91</v>
      </c>
      <c r="T37" s="136">
        <v>0</v>
      </c>
      <c r="U37" s="134">
        <v>0</v>
      </c>
      <c r="V37" s="142">
        <v>0</v>
      </c>
      <c r="W37" s="142" t="s">
        <v>353</v>
      </c>
      <c r="X37" s="142">
        <v>4.57</v>
      </c>
      <c r="Y37" s="142">
        <v>5.8</v>
      </c>
      <c r="Z37" s="134">
        <v>0</v>
      </c>
      <c r="AA37" s="135" t="s">
        <v>91</v>
      </c>
      <c r="AB37" s="136">
        <v>0</v>
      </c>
      <c r="AC37" s="134">
        <v>0</v>
      </c>
      <c r="AD37" s="140">
        <v>0</v>
      </c>
      <c r="AE37" s="126" t="s">
        <v>169</v>
      </c>
      <c r="AF37" s="168">
        <v>17.2</v>
      </c>
      <c r="AG37" s="142">
        <v>1</v>
      </c>
      <c r="AH37" s="140">
        <v>0</v>
      </c>
      <c r="AI37" s="126" t="s">
        <v>91</v>
      </c>
      <c r="AJ37" s="141">
        <v>5</v>
      </c>
      <c r="AK37" s="142">
        <v>1</v>
      </c>
      <c r="AL37" s="140">
        <v>0</v>
      </c>
      <c r="AM37" s="126" t="s">
        <v>91</v>
      </c>
      <c r="AN37" s="141">
        <v>0</v>
      </c>
      <c r="AO37" s="142">
        <v>0</v>
      </c>
      <c r="AP37" s="140">
        <v>0</v>
      </c>
      <c r="AQ37" s="126" t="s">
        <v>95</v>
      </c>
      <c r="AR37" s="141">
        <v>7.11</v>
      </c>
      <c r="AS37" s="142">
        <v>1</v>
      </c>
      <c r="AT37" s="140">
        <v>0.2</v>
      </c>
      <c r="AU37" s="126" t="s">
        <v>298</v>
      </c>
      <c r="AV37" s="141">
        <v>20</v>
      </c>
      <c r="AW37" s="142">
        <v>1</v>
      </c>
      <c r="AX37" s="140">
        <v>0</v>
      </c>
      <c r="AY37" s="126" t="s">
        <v>171</v>
      </c>
      <c r="AZ37" s="141">
        <v>16.25</v>
      </c>
      <c r="BA37" s="142">
        <v>1</v>
      </c>
      <c r="BB37" s="140">
        <v>1</v>
      </c>
      <c r="BC37" s="126" t="s">
        <v>91</v>
      </c>
      <c r="BD37" s="141">
        <v>0</v>
      </c>
      <c r="BE37" s="142">
        <v>0</v>
      </c>
      <c r="BF37" s="142">
        <v>0.4</v>
      </c>
      <c r="BG37" s="142" t="s">
        <v>300</v>
      </c>
      <c r="BH37" s="142">
        <v>7.93</v>
      </c>
      <c r="BI37" s="142">
        <v>2</v>
      </c>
      <c r="BJ37" s="140">
        <v>0</v>
      </c>
      <c r="BK37" s="126" t="s">
        <v>91</v>
      </c>
      <c r="BL37" s="141">
        <v>0</v>
      </c>
      <c r="BM37" s="142">
        <v>0</v>
      </c>
      <c r="BN37" s="140">
        <v>0</v>
      </c>
      <c r="BO37" s="126" t="s">
        <v>91</v>
      </c>
      <c r="BP37" s="141">
        <v>0</v>
      </c>
      <c r="BQ37" s="142">
        <v>0</v>
      </c>
      <c r="BR37" s="140">
        <v>0.05</v>
      </c>
      <c r="BS37" s="126" t="s">
        <v>98</v>
      </c>
      <c r="BT37" s="141">
        <v>12</v>
      </c>
      <c r="BU37" s="142">
        <v>1</v>
      </c>
      <c r="BV37" s="140">
        <v>0.05</v>
      </c>
      <c r="BW37" s="126" t="s">
        <v>99</v>
      </c>
      <c r="BX37" s="141">
        <v>10</v>
      </c>
      <c r="BY37" s="142">
        <v>1</v>
      </c>
      <c r="BZ37" s="140">
        <v>0.05</v>
      </c>
      <c r="CA37" s="126" t="s">
        <v>126</v>
      </c>
      <c r="CB37" s="141">
        <v>13.43</v>
      </c>
      <c r="CC37" s="142">
        <v>1</v>
      </c>
      <c r="CD37" s="140">
        <v>0.6</v>
      </c>
      <c r="CE37" s="126" t="s">
        <v>361</v>
      </c>
      <c r="CF37" s="141">
        <v>103.37</v>
      </c>
      <c r="CG37" s="142">
        <v>2</v>
      </c>
      <c r="CH37" s="140">
        <v>0.7</v>
      </c>
      <c r="CI37" s="126" t="s">
        <v>362</v>
      </c>
      <c r="CJ37" s="141">
        <v>148.02000000000001</v>
      </c>
      <c r="CK37" s="142">
        <v>2</v>
      </c>
      <c r="CL37" s="140">
        <v>0.6</v>
      </c>
      <c r="CM37" s="126" t="s">
        <v>363</v>
      </c>
      <c r="CN37" s="141">
        <v>66.89</v>
      </c>
      <c r="CO37" s="142">
        <v>1</v>
      </c>
      <c r="CP37" s="142">
        <v>0</v>
      </c>
      <c r="CQ37" s="142" t="s">
        <v>358</v>
      </c>
      <c r="CR37" s="142">
        <v>0</v>
      </c>
      <c r="CS37" s="142">
        <v>0</v>
      </c>
      <c r="CT37" s="140">
        <v>0.5</v>
      </c>
      <c r="CU37" s="126" t="s">
        <v>365</v>
      </c>
      <c r="CV37" s="141">
        <v>88.26</v>
      </c>
      <c r="CW37" s="142">
        <v>1</v>
      </c>
      <c r="CX37" s="142">
        <v>0</v>
      </c>
      <c r="CY37" s="142" t="s">
        <v>358</v>
      </c>
      <c r="CZ37" s="142">
        <v>0</v>
      </c>
      <c r="DA37" s="142">
        <v>0</v>
      </c>
      <c r="DB37" s="140">
        <v>0.3</v>
      </c>
      <c r="DC37" s="126" t="s">
        <v>144</v>
      </c>
      <c r="DD37" s="141">
        <v>239.82</v>
      </c>
      <c r="DE37" s="142">
        <v>1</v>
      </c>
    </row>
    <row r="38" spans="1:109" ht="26" x14ac:dyDescent="0.35">
      <c r="A38" s="133" t="s">
        <v>324</v>
      </c>
      <c r="C38" s="139">
        <v>2022</v>
      </c>
      <c r="D38" s="139" t="s">
        <v>352</v>
      </c>
      <c r="F38" s="134">
        <v>0.3</v>
      </c>
      <c r="G38" s="135" t="s">
        <v>91</v>
      </c>
      <c r="H38" s="136">
        <v>0</v>
      </c>
      <c r="I38" s="134">
        <v>0</v>
      </c>
      <c r="J38" s="134">
        <v>0.5</v>
      </c>
      <c r="K38" s="135" t="s">
        <v>91</v>
      </c>
      <c r="L38" s="136">
        <v>0</v>
      </c>
      <c r="M38" s="134">
        <v>0</v>
      </c>
      <c r="N38" s="134">
        <v>1.5</v>
      </c>
      <c r="O38" s="135" t="s">
        <v>91</v>
      </c>
      <c r="P38" s="136">
        <v>0</v>
      </c>
      <c r="Q38" s="134">
        <v>0</v>
      </c>
      <c r="R38" s="134">
        <v>0</v>
      </c>
      <c r="S38" s="135" t="s">
        <v>91</v>
      </c>
      <c r="T38" s="136">
        <v>0</v>
      </c>
      <c r="U38" s="134">
        <v>0</v>
      </c>
      <c r="V38" s="142">
        <v>0</v>
      </c>
      <c r="W38" s="142" t="s">
        <v>355</v>
      </c>
      <c r="X38" s="142">
        <v>7.53</v>
      </c>
      <c r="Y38" s="142">
        <v>5.8</v>
      </c>
      <c r="Z38" s="134">
        <v>0</v>
      </c>
      <c r="AA38" s="135" t="s">
        <v>91</v>
      </c>
      <c r="AB38" s="136">
        <v>0</v>
      </c>
      <c r="AC38" s="134">
        <v>0</v>
      </c>
      <c r="AD38" s="140">
        <v>0</v>
      </c>
      <c r="AE38" s="126" t="s">
        <v>169</v>
      </c>
      <c r="AF38" s="168">
        <v>17.2</v>
      </c>
      <c r="AG38" s="142">
        <v>1</v>
      </c>
      <c r="AH38" s="140">
        <v>0</v>
      </c>
      <c r="AI38" s="126" t="s">
        <v>91</v>
      </c>
      <c r="AJ38" s="141">
        <v>5</v>
      </c>
      <c r="AK38" s="142">
        <v>1</v>
      </c>
      <c r="AL38" s="140">
        <v>0</v>
      </c>
      <c r="AM38" s="126" t="s">
        <v>91</v>
      </c>
      <c r="AN38" s="141">
        <v>0</v>
      </c>
      <c r="AO38" s="142">
        <v>0</v>
      </c>
      <c r="AP38" s="140">
        <v>0</v>
      </c>
      <c r="AQ38" s="126" t="s">
        <v>95</v>
      </c>
      <c r="AR38" s="141">
        <v>7.11</v>
      </c>
      <c r="AS38" s="142">
        <v>1</v>
      </c>
      <c r="AT38" s="140">
        <v>0.2</v>
      </c>
      <c r="AU38" s="126" t="s">
        <v>298</v>
      </c>
      <c r="AV38" s="141">
        <v>20</v>
      </c>
      <c r="AW38" s="142">
        <v>1</v>
      </c>
      <c r="AX38" s="140">
        <v>0</v>
      </c>
      <c r="AY38" s="126" t="s">
        <v>171</v>
      </c>
      <c r="AZ38" s="141">
        <v>16.25</v>
      </c>
      <c r="BA38" s="142">
        <v>1</v>
      </c>
      <c r="BB38" s="140">
        <v>1</v>
      </c>
      <c r="BC38" s="126" t="s">
        <v>91</v>
      </c>
      <c r="BD38" s="141">
        <v>0</v>
      </c>
      <c r="BE38" s="142">
        <v>0</v>
      </c>
      <c r="BF38" s="142">
        <v>0.4</v>
      </c>
      <c r="BG38" s="142" t="s">
        <v>300</v>
      </c>
      <c r="BH38" s="142">
        <v>7.93</v>
      </c>
      <c r="BI38" s="142">
        <v>2</v>
      </c>
      <c r="BJ38" s="140">
        <v>0</v>
      </c>
      <c r="BK38" s="126" t="s">
        <v>91</v>
      </c>
      <c r="BL38" s="141">
        <v>0</v>
      </c>
      <c r="BM38" s="142">
        <v>0</v>
      </c>
      <c r="BN38" s="140">
        <v>0</v>
      </c>
      <c r="BO38" s="126" t="s">
        <v>91</v>
      </c>
      <c r="BP38" s="141">
        <v>0</v>
      </c>
      <c r="BQ38" s="142">
        <v>0</v>
      </c>
      <c r="BR38" s="140">
        <v>0.05</v>
      </c>
      <c r="BS38" s="126" t="s">
        <v>98</v>
      </c>
      <c r="BT38" s="141">
        <v>12</v>
      </c>
      <c r="BU38" s="142">
        <v>1</v>
      </c>
      <c r="BV38" s="140">
        <v>0.05</v>
      </c>
      <c r="BW38" s="126" t="s">
        <v>99</v>
      </c>
      <c r="BX38" s="141">
        <v>10</v>
      </c>
      <c r="BY38" s="142">
        <v>1</v>
      </c>
      <c r="BZ38" s="140">
        <v>0.05</v>
      </c>
      <c r="CA38" s="126" t="s">
        <v>126</v>
      </c>
      <c r="CB38" s="141">
        <v>13.43</v>
      </c>
      <c r="CC38" s="142">
        <v>1</v>
      </c>
      <c r="CD38" s="140">
        <v>0.6</v>
      </c>
      <c r="CE38" s="126" t="s">
        <v>361</v>
      </c>
      <c r="CF38" s="141">
        <v>103.37</v>
      </c>
      <c r="CG38" s="142">
        <v>2</v>
      </c>
      <c r="CH38" s="140">
        <v>0.7</v>
      </c>
      <c r="CI38" s="126" t="s">
        <v>362</v>
      </c>
      <c r="CJ38" s="141">
        <v>148.02000000000001</v>
      </c>
      <c r="CK38" s="142">
        <v>2</v>
      </c>
      <c r="CL38" s="140">
        <v>0.6</v>
      </c>
      <c r="CM38" s="126" t="s">
        <v>363</v>
      </c>
      <c r="CN38" s="141">
        <v>66.89</v>
      </c>
      <c r="CO38" s="142">
        <v>1</v>
      </c>
      <c r="CP38" s="142">
        <v>0</v>
      </c>
      <c r="CQ38" s="142" t="s">
        <v>358</v>
      </c>
      <c r="CR38" s="142">
        <v>0</v>
      </c>
      <c r="CS38" s="142">
        <v>0</v>
      </c>
      <c r="CT38" s="140">
        <v>0.5</v>
      </c>
      <c r="CU38" s="126" t="s">
        <v>365</v>
      </c>
      <c r="CV38" s="141">
        <v>88.26</v>
      </c>
      <c r="CW38" s="142">
        <v>1</v>
      </c>
      <c r="CX38" s="142">
        <v>0</v>
      </c>
      <c r="CY38" s="142" t="s">
        <v>358</v>
      </c>
      <c r="CZ38" s="142">
        <v>0</v>
      </c>
      <c r="DA38" s="142">
        <v>0</v>
      </c>
      <c r="DB38" s="140">
        <v>0.3</v>
      </c>
      <c r="DC38" s="126" t="s">
        <v>144</v>
      </c>
      <c r="DD38" s="141">
        <v>239.82</v>
      </c>
      <c r="DE38" s="142">
        <v>1</v>
      </c>
    </row>
    <row r="39" spans="1:109" x14ac:dyDescent="0.35">
      <c r="A39" s="133" t="str">
        <f t="shared" ref="A39:A61" si="1">D39</f>
        <v>2021 Santa Fe HEV</v>
      </c>
      <c r="C39" s="139">
        <v>2021</v>
      </c>
      <c r="D39" s="139" t="s">
        <v>325</v>
      </c>
      <c r="F39" s="134">
        <v>0.3</v>
      </c>
      <c r="G39" s="135" t="s">
        <v>91</v>
      </c>
      <c r="H39" s="136">
        <v>0</v>
      </c>
      <c r="I39" s="134">
        <v>0</v>
      </c>
      <c r="J39" s="134">
        <v>0.5</v>
      </c>
      <c r="K39" s="135" t="s">
        <v>91</v>
      </c>
      <c r="L39" s="136">
        <v>0</v>
      </c>
      <c r="M39" s="134">
        <v>0</v>
      </c>
      <c r="N39" s="134">
        <v>1.5</v>
      </c>
      <c r="O39" s="135" t="s">
        <v>91</v>
      </c>
      <c r="P39" s="136">
        <v>0</v>
      </c>
      <c r="Q39" s="134">
        <v>0</v>
      </c>
      <c r="R39" s="134">
        <v>0</v>
      </c>
      <c r="S39" s="135" t="s">
        <v>91</v>
      </c>
      <c r="T39" s="136">
        <v>0</v>
      </c>
      <c r="U39" s="134">
        <v>0</v>
      </c>
      <c r="V39" s="142">
        <v>0</v>
      </c>
      <c r="W39" s="142" t="s">
        <v>93</v>
      </c>
      <c r="X39" s="142">
        <v>4.7300000000000004</v>
      </c>
      <c r="Y39" s="142">
        <v>4.8</v>
      </c>
      <c r="Z39" s="134">
        <v>0</v>
      </c>
      <c r="AA39" s="135" t="s">
        <v>91</v>
      </c>
      <c r="AB39" s="136">
        <v>0</v>
      </c>
      <c r="AC39" s="134">
        <v>0</v>
      </c>
      <c r="AD39" s="140">
        <v>0</v>
      </c>
      <c r="AE39" s="126" t="s">
        <v>177</v>
      </c>
      <c r="AF39" s="165">
        <v>11.2</v>
      </c>
      <c r="AG39" s="142">
        <v>1</v>
      </c>
      <c r="AH39" s="140">
        <v>0</v>
      </c>
      <c r="AI39" s="126" t="s">
        <v>91</v>
      </c>
      <c r="AJ39" s="141">
        <v>5</v>
      </c>
      <c r="AK39" s="142">
        <v>1</v>
      </c>
      <c r="AL39" s="140">
        <v>0</v>
      </c>
      <c r="AM39" s="126" t="s">
        <v>91</v>
      </c>
      <c r="AN39" s="141">
        <v>0</v>
      </c>
      <c r="AO39" s="142">
        <v>0</v>
      </c>
      <c r="AP39" s="140">
        <v>0</v>
      </c>
      <c r="AQ39" s="126" t="s">
        <v>95</v>
      </c>
      <c r="AR39" s="141">
        <v>7.11</v>
      </c>
      <c r="AS39" s="142">
        <v>1</v>
      </c>
      <c r="AT39" s="140">
        <v>0.2</v>
      </c>
      <c r="AU39" s="126" t="s">
        <v>298</v>
      </c>
      <c r="AV39" s="141">
        <v>20</v>
      </c>
      <c r="AW39" s="142">
        <v>1</v>
      </c>
      <c r="AX39" s="140">
        <v>0</v>
      </c>
      <c r="AY39" s="126" t="s">
        <v>367</v>
      </c>
      <c r="AZ39" s="141">
        <v>15</v>
      </c>
      <c r="BA39" s="142">
        <v>1</v>
      </c>
      <c r="BB39" s="140">
        <v>1</v>
      </c>
      <c r="BC39" s="126" t="s">
        <v>91</v>
      </c>
      <c r="BD39" s="141">
        <v>0</v>
      </c>
      <c r="BE39" s="142">
        <v>0</v>
      </c>
      <c r="BF39" s="142">
        <v>0</v>
      </c>
      <c r="BG39" s="142" t="s">
        <v>91</v>
      </c>
      <c r="BH39" s="142">
        <v>0</v>
      </c>
      <c r="BI39" s="142">
        <v>0</v>
      </c>
      <c r="BJ39" s="140">
        <v>0</v>
      </c>
      <c r="BK39" s="126" t="s">
        <v>91</v>
      </c>
      <c r="BL39" s="141">
        <v>0</v>
      </c>
      <c r="BM39" s="142">
        <v>0</v>
      </c>
      <c r="BN39" s="140">
        <v>0.7</v>
      </c>
      <c r="BO39" s="126" t="s">
        <v>368</v>
      </c>
      <c r="BP39" s="141">
        <v>30.7</v>
      </c>
      <c r="BQ39" s="142">
        <v>1</v>
      </c>
      <c r="BR39" s="140">
        <v>0.05</v>
      </c>
      <c r="BS39" s="126" t="s">
        <v>98</v>
      </c>
      <c r="BT39" s="141">
        <v>12</v>
      </c>
      <c r="BU39" s="142">
        <v>1</v>
      </c>
      <c r="BV39" s="140">
        <v>0.05</v>
      </c>
      <c r="BW39" s="126" t="s">
        <v>99</v>
      </c>
      <c r="BX39" s="141">
        <v>10</v>
      </c>
      <c r="BY39" s="142">
        <v>1</v>
      </c>
      <c r="BZ39" s="140">
        <v>0.05</v>
      </c>
      <c r="CA39" s="126" t="s">
        <v>126</v>
      </c>
      <c r="CB39" s="141">
        <v>13.43</v>
      </c>
      <c r="CC39" s="142">
        <v>1</v>
      </c>
      <c r="CD39" s="140">
        <v>0.7</v>
      </c>
      <c r="CE39" s="126" t="s">
        <v>369</v>
      </c>
      <c r="CF39" s="141">
        <v>106.43</v>
      </c>
      <c r="CG39" s="142">
        <v>2</v>
      </c>
      <c r="CH39" s="140">
        <v>0.7</v>
      </c>
      <c r="CI39" s="126" t="s">
        <v>370</v>
      </c>
      <c r="CJ39" s="141">
        <v>106.43</v>
      </c>
      <c r="CK39" s="142">
        <v>2</v>
      </c>
      <c r="CL39" s="140">
        <v>0.6</v>
      </c>
      <c r="CM39" s="126" t="s">
        <v>363</v>
      </c>
      <c r="CN39" s="141">
        <v>66.89</v>
      </c>
      <c r="CO39" s="142">
        <v>1</v>
      </c>
      <c r="CP39" s="142">
        <v>0</v>
      </c>
      <c r="CQ39" s="142" t="s">
        <v>364</v>
      </c>
      <c r="CR39" s="142">
        <v>0</v>
      </c>
      <c r="CS39" s="142">
        <v>0</v>
      </c>
      <c r="CT39" s="140">
        <v>0.5</v>
      </c>
      <c r="CU39" s="126" t="s">
        <v>365</v>
      </c>
      <c r="CV39" s="141">
        <v>88.26</v>
      </c>
      <c r="CW39" s="142">
        <v>1</v>
      </c>
      <c r="CX39" s="142">
        <v>0</v>
      </c>
      <c r="CY39" s="142" t="s">
        <v>366</v>
      </c>
      <c r="CZ39" s="142">
        <v>0</v>
      </c>
      <c r="DA39" s="142">
        <v>0</v>
      </c>
      <c r="DB39" s="140">
        <v>0.3</v>
      </c>
      <c r="DC39" s="126" t="s">
        <v>105</v>
      </c>
      <c r="DD39" s="141">
        <v>238.02</v>
      </c>
      <c r="DE39" s="142">
        <v>1</v>
      </c>
    </row>
    <row r="40" spans="1:109" ht="26" x14ac:dyDescent="0.35">
      <c r="A40" s="133" t="str">
        <f t="shared" si="1"/>
        <v>2022 Santa Fe HEV</v>
      </c>
      <c r="C40" s="139">
        <v>2022</v>
      </c>
      <c r="D40" s="139" t="s">
        <v>326</v>
      </c>
      <c r="F40" s="134">
        <v>0.3</v>
      </c>
      <c r="G40" s="135" t="s">
        <v>91</v>
      </c>
      <c r="H40" s="136">
        <v>0</v>
      </c>
      <c r="I40" s="134">
        <v>0</v>
      </c>
      <c r="J40" s="134">
        <v>0.5</v>
      </c>
      <c r="K40" s="135" t="s">
        <v>91</v>
      </c>
      <c r="L40" s="136">
        <v>0</v>
      </c>
      <c r="M40" s="134">
        <v>0</v>
      </c>
      <c r="N40" s="134">
        <v>1.5</v>
      </c>
      <c r="O40" s="135" t="s">
        <v>91</v>
      </c>
      <c r="P40" s="136">
        <v>0</v>
      </c>
      <c r="Q40" s="134">
        <v>0</v>
      </c>
      <c r="R40" s="134">
        <v>0</v>
      </c>
      <c r="S40" s="135" t="s">
        <v>91</v>
      </c>
      <c r="T40" s="136">
        <v>0</v>
      </c>
      <c r="U40" s="134">
        <v>0</v>
      </c>
      <c r="V40" s="142">
        <v>0</v>
      </c>
      <c r="W40" s="142" t="s">
        <v>353</v>
      </c>
      <c r="X40" s="142">
        <v>4.57</v>
      </c>
      <c r="Y40" s="142">
        <v>4.8</v>
      </c>
      <c r="Z40" s="134">
        <v>0</v>
      </c>
      <c r="AA40" s="135" t="s">
        <v>91</v>
      </c>
      <c r="AB40" s="136">
        <v>0</v>
      </c>
      <c r="AC40" s="134">
        <v>0</v>
      </c>
      <c r="AD40" s="140">
        <v>0</v>
      </c>
      <c r="AE40" s="126" t="s">
        <v>177</v>
      </c>
      <c r="AF40" s="165">
        <v>11.2</v>
      </c>
      <c r="AG40" s="142">
        <v>1</v>
      </c>
      <c r="AH40" s="140">
        <v>0</v>
      </c>
      <c r="AI40" s="126" t="s">
        <v>91</v>
      </c>
      <c r="AJ40" s="141">
        <v>5</v>
      </c>
      <c r="AK40" s="142">
        <v>1</v>
      </c>
      <c r="AL40" s="140">
        <v>0</v>
      </c>
      <c r="AM40" s="126" t="s">
        <v>91</v>
      </c>
      <c r="AN40" s="141">
        <v>0</v>
      </c>
      <c r="AO40" s="142">
        <v>0</v>
      </c>
      <c r="AP40" s="140">
        <v>0</v>
      </c>
      <c r="AQ40" s="126" t="s">
        <v>95</v>
      </c>
      <c r="AR40" s="141">
        <v>7.11</v>
      </c>
      <c r="AS40" s="142">
        <v>1</v>
      </c>
      <c r="AT40" s="140">
        <v>0.2</v>
      </c>
      <c r="AU40" s="126" t="s">
        <v>298</v>
      </c>
      <c r="AV40" s="141">
        <v>20</v>
      </c>
      <c r="AW40" s="142">
        <v>1</v>
      </c>
      <c r="AX40" s="140">
        <v>0</v>
      </c>
      <c r="AY40" s="126" t="s">
        <v>367</v>
      </c>
      <c r="AZ40" s="141">
        <v>15</v>
      </c>
      <c r="BA40" s="142">
        <v>1</v>
      </c>
      <c r="BB40" s="140">
        <v>1</v>
      </c>
      <c r="BC40" s="126" t="s">
        <v>91</v>
      </c>
      <c r="BD40" s="141">
        <v>0</v>
      </c>
      <c r="BE40" s="142">
        <v>0</v>
      </c>
      <c r="BF40" s="142">
        <v>0</v>
      </c>
      <c r="BG40" s="142" t="s">
        <v>91</v>
      </c>
      <c r="BH40" s="142">
        <v>0</v>
      </c>
      <c r="BI40" s="142">
        <v>0</v>
      </c>
      <c r="BJ40" s="140">
        <v>0</v>
      </c>
      <c r="BK40" s="126" t="s">
        <v>91</v>
      </c>
      <c r="BL40" s="141">
        <v>0</v>
      </c>
      <c r="BM40" s="142">
        <v>0</v>
      </c>
      <c r="BN40" s="140">
        <v>0.7</v>
      </c>
      <c r="BO40" s="126" t="s">
        <v>371</v>
      </c>
      <c r="BP40" s="141">
        <v>30.7</v>
      </c>
      <c r="BQ40" s="142">
        <v>1</v>
      </c>
      <c r="BR40" s="140">
        <v>0.05</v>
      </c>
      <c r="BS40" s="126" t="s">
        <v>98</v>
      </c>
      <c r="BT40" s="141">
        <v>12</v>
      </c>
      <c r="BU40" s="142">
        <v>1</v>
      </c>
      <c r="BV40" s="140">
        <v>0.05</v>
      </c>
      <c r="BW40" s="126" t="s">
        <v>99</v>
      </c>
      <c r="BX40" s="141">
        <v>10</v>
      </c>
      <c r="BY40" s="142">
        <v>1</v>
      </c>
      <c r="BZ40" s="140">
        <v>0.05</v>
      </c>
      <c r="CA40" s="126" t="s">
        <v>126</v>
      </c>
      <c r="CB40" s="141">
        <v>13.43</v>
      </c>
      <c r="CC40" s="142">
        <v>1</v>
      </c>
      <c r="CD40" s="140">
        <v>0.7</v>
      </c>
      <c r="CE40" s="126" t="s">
        <v>372</v>
      </c>
      <c r="CF40" s="141">
        <v>106.43</v>
      </c>
      <c r="CG40" s="142">
        <v>2</v>
      </c>
      <c r="CH40" s="140">
        <v>0.7</v>
      </c>
      <c r="CI40" s="126" t="s">
        <v>370</v>
      </c>
      <c r="CJ40" s="141">
        <v>106.43</v>
      </c>
      <c r="CK40" s="142">
        <v>2</v>
      </c>
      <c r="CL40" s="140">
        <v>0.6</v>
      </c>
      <c r="CM40" s="126" t="s">
        <v>373</v>
      </c>
      <c r="CN40" s="141">
        <v>67.28</v>
      </c>
      <c r="CO40" s="142">
        <v>1</v>
      </c>
      <c r="CP40" s="142">
        <v>0</v>
      </c>
      <c r="CQ40" s="142" t="s">
        <v>358</v>
      </c>
      <c r="CR40" s="142">
        <v>0</v>
      </c>
      <c r="CS40" s="142">
        <v>0</v>
      </c>
      <c r="CT40" s="140">
        <v>0.5</v>
      </c>
      <c r="CU40" s="126" t="s">
        <v>365</v>
      </c>
      <c r="CV40" s="141">
        <v>88.26</v>
      </c>
      <c r="CW40" s="142">
        <v>1</v>
      </c>
      <c r="CX40" s="142">
        <v>0</v>
      </c>
      <c r="CY40" s="142" t="s">
        <v>358</v>
      </c>
      <c r="CZ40" s="142">
        <v>0</v>
      </c>
      <c r="DA40" s="142">
        <v>0</v>
      </c>
      <c r="DB40" s="140">
        <v>0.3</v>
      </c>
      <c r="DC40" s="126" t="s">
        <v>105</v>
      </c>
      <c r="DD40" s="141">
        <v>238.02</v>
      </c>
      <c r="DE40" s="142">
        <v>1</v>
      </c>
    </row>
    <row r="41" spans="1:109" ht="26" x14ac:dyDescent="0.35">
      <c r="A41" s="133" t="str">
        <f t="shared" si="1"/>
        <v>2022 Santa Fe PHEV</v>
      </c>
      <c r="C41" s="139">
        <v>2022</v>
      </c>
      <c r="D41" s="139" t="s">
        <v>327</v>
      </c>
      <c r="F41" s="134">
        <v>0.3</v>
      </c>
      <c r="G41" s="135" t="s">
        <v>91</v>
      </c>
      <c r="H41" s="136">
        <v>0</v>
      </c>
      <c r="I41" s="134">
        <v>0</v>
      </c>
      <c r="J41" s="134">
        <v>0.5</v>
      </c>
      <c r="K41" s="135" t="s">
        <v>91</v>
      </c>
      <c r="L41" s="136">
        <v>0</v>
      </c>
      <c r="M41" s="134">
        <v>0</v>
      </c>
      <c r="N41" s="134">
        <v>1.5</v>
      </c>
      <c r="O41" s="135" t="s">
        <v>91</v>
      </c>
      <c r="P41" s="136">
        <v>0</v>
      </c>
      <c r="Q41" s="134">
        <v>0</v>
      </c>
      <c r="R41" s="134">
        <v>0</v>
      </c>
      <c r="S41" s="135" t="s">
        <v>91</v>
      </c>
      <c r="T41" s="136">
        <v>0</v>
      </c>
      <c r="U41" s="134">
        <v>0</v>
      </c>
      <c r="V41" s="142">
        <v>0</v>
      </c>
      <c r="W41" s="142" t="s">
        <v>353</v>
      </c>
      <c r="X41" s="142">
        <v>4.57</v>
      </c>
      <c r="Y41" s="142">
        <v>4.8</v>
      </c>
      <c r="Z41" s="134">
        <v>0</v>
      </c>
      <c r="AA41" s="135" t="s">
        <v>91</v>
      </c>
      <c r="AB41" s="136">
        <v>0</v>
      </c>
      <c r="AC41" s="134">
        <v>0</v>
      </c>
      <c r="AD41" s="140">
        <v>0</v>
      </c>
      <c r="AE41" s="126" t="s">
        <v>177</v>
      </c>
      <c r="AF41" s="165">
        <v>11.2</v>
      </c>
      <c r="AG41" s="142">
        <v>1</v>
      </c>
      <c r="AH41" s="140">
        <v>0</v>
      </c>
      <c r="AI41" s="126" t="s">
        <v>91</v>
      </c>
      <c r="AJ41" s="141">
        <v>5</v>
      </c>
      <c r="AK41" s="142">
        <v>1</v>
      </c>
      <c r="AL41" s="140">
        <v>0</v>
      </c>
      <c r="AM41" s="126" t="s">
        <v>91</v>
      </c>
      <c r="AN41" s="141">
        <v>0</v>
      </c>
      <c r="AO41" s="142">
        <v>0</v>
      </c>
      <c r="AP41" s="140">
        <v>0</v>
      </c>
      <c r="AQ41" s="126" t="s">
        <v>95</v>
      </c>
      <c r="AR41" s="141">
        <v>7.11</v>
      </c>
      <c r="AS41" s="142">
        <v>1</v>
      </c>
      <c r="AT41" s="140">
        <v>0.2</v>
      </c>
      <c r="AU41" s="126" t="s">
        <v>298</v>
      </c>
      <c r="AV41" s="141">
        <v>20</v>
      </c>
      <c r="AW41" s="142">
        <v>1</v>
      </c>
      <c r="AX41" s="140">
        <v>0</v>
      </c>
      <c r="AY41" s="126" t="s">
        <v>367</v>
      </c>
      <c r="AZ41" s="141">
        <v>15</v>
      </c>
      <c r="BA41" s="142">
        <v>1</v>
      </c>
      <c r="BB41" s="140">
        <v>1</v>
      </c>
      <c r="BC41" s="126" t="s">
        <v>91</v>
      </c>
      <c r="BD41" s="141">
        <v>0</v>
      </c>
      <c r="BE41" s="142">
        <v>0</v>
      </c>
      <c r="BF41" s="142">
        <v>0</v>
      </c>
      <c r="BG41" s="142" t="s">
        <v>91</v>
      </c>
      <c r="BH41" s="142">
        <v>0</v>
      </c>
      <c r="BI41" s="142">
        <v>0</v>
      </c>
      <c r="BJ41" s="140">
        <v>0</v>
      </c>
      <c r="BK41" s="126" t="s">
        <v>91</v>
      </c>
      <c r="BL41" s="141">
        <v>0</v>
      </c>
      <c r="BM41" s="142">
        <v>0</v>
      </c>
      <c r="BN41" s="140">
        <v>0.7</v>
      </c>
      <c r="BO41" s="126" t="s">
        <v>371</v>
      </c>
      <c r="BP41" s="141">
        <v>30.7</v>
      </c>
      <c r="BQ41" s="142">
        <v>1</v>
      </c>
      <c r="BR41" s="140">
        <v>0.05</v>
      </c>
      <c r="BS41" s="126" t="s">
        <v>98</v>
      </c>
      <c r="BT41" s="141">
        <v>12</v>
      </c>
      <c r="BU41" s="142">
        <v>1</v>
      </c>
      <c r="BV41" s="140">
        <v>0.05</v>
      </c>
      <c r="BW41" s="126" t="s">
        <v>99</v>
      </c>
      <c r="BX41" s="141">
        <v>10</v>
      </c>
      <c r="BY41" s="142">
        <v>1</v>
      </c>
      <c r="BZ41" s="140">
        <v>0.05</v>
      </c>
      <c r="CA41" s="126" t="s">
        <v>126</v>
      </c>
      <c r="CB41" s="141">
        <v>13.43</v>
      </c>
      <c r="CC41" s="142">
        <v>1</v>
      </c>
      <c r="CD41" s="140">
        <v>0.7</v>
      </c>
      <c r="CE41" s="126" t="s">
        <v>369</v>
      </c>
      <c r="CF41" s="141">
        <v>106.43</v>
      </c>
      <c r="CG41" s="142">
        <v>2</v>
      </c>
      <c r="CH41" s="140">
        <v>0.7</v>
      </c>
      <c r="CI41" s="126" t="s">
        <v>370</v>
      </c>
      <c r="CJ41" s="141">
        <v>106.43</v>
      </c>
      <c r="CK41" s="142">
        <v>2</v>
      </c>
      <c r="CL41" s="140">
        <v>0.6</v>
      </c>
      <c r="CM41" s="126" t="s">
        <v>373</v>
      </c>
      <c r="CN41" s="141">
        <v>67.28</v>
      </c>
      <c r="CO41" s="142">
        <v>1</v>
      </c>
      <c r="CP41" s="142">
        <v>0</v>
      </c>
      <c r="CQ41" s="142" t="s">
        <v>358</v>
      </c>
      <c r="CR41" s="142">
        <v>0</v>
      </c>
      <c r="CS41" s="142">
        <v>0</v>
      </c>
      <c r="CT41" s="140">
        <v>0.5</v>
      </c>
      <c r="CU41" s="126" t="s">
        <v>365</v>
      </c>
      <c r="CV41" s="141">
        <v>88.26</v>
      </c>
      <c r="CW41" s="142">
        <v>1</v>
      </c>
      <c r="CX41" s="142">
        <v>0</v>
      </c>
      <c r="CY41" s="142" t="s">
        <v>358</v>
      </c>
      <c r="CZ41" s="142">
        <v>0</v>
      </c>
      <c r="DA41" s="142">
        <v>0</v>
      </c>
      <c r="DB41" s="140">
        <v>0.3</v>
      </c>
      <c r="DC41" s="126" t="s">
        <v>212</v>
      </c>
      <c r="DD41" s="141">
        <v>244.69</v>
      </c>
      <c r="DE41" s="142">
        <v>1</v>
      </c>
    </row>
    <row r="42" spans="1:109" x14ac:dyDescent="0.35">
      <c r="A42" s="133" t="str">
        <f t="shared" si="1"/>
        <v>2021 Sonata</v>
      </c>
      <c r="C42" s="139">
        <v>2021</v>
      </c>
      <c r="D42" s="139" t="s">
        <v>328</v>
      </c>
      <c r="F42" s="134">
        <v>0.3</v>
      </c>
      <c r="G42" s="135" t="s">
        <v>91</v>
      </c>
      <c r="H42" s="136">
        <v>0</v>
      </c>
      <c r="I42" s="134">
        <v>0</v>
      </c>
      <c r="J42" s="134">
        <v>0.5</v>
      </c>
      <c r="K42" s="135" t="s">
        <v>91</v>
      </c>
      <c r="L42" s="136">
        <v>0</v>
      </c>
      <c r="M42" s="134">
        <v>0</v>
      </c>
      <c r="N42" s="134">
        <v>1.5</v>
      </c>
      <c r="O42" s="135" t="s">
        <v>91</v>
      </c>
      <c r="P42" s="136">
        <v>0</v>
      </c>
      <c r="Q42" s="134">
        <v>0</v>
      </c>
      <c r="R42" s="134">
        <v>0</v>
      </c>
      <c r="S42" s="135" t="s">
        <v>91</v>
      </c>
      <c r="T42" s="136">
        <v>0</v>
      </c>
      <c r="U42" s="134">
        <v>0</v>
      </c>
      <c r="V42" s="142">
        <v>0</v>
      </c>
      <c r="W42" s="142" t="s">
        <v>93</v>
      </c>
      <c r="X42" s="142">
        <v>4.7300000000000004</v>
      </c>
      <c r="Y42" s="142">
        <v>4.8</v>
      </c>
      <c r="Z42" s="134">
        <v>0</v>
      </c>
      <c r="AA42" s="135" t="s">
        <v>91</v>
      </c>
      <c r="AB42" s="136">
        <v>0</v>
      </c>
      <c r="AC42" s="134">
        <v>0</v>
      </c>
      <c r="AD42" s="140">
        <v>0</v>
      </c>
      <c r="AE42" s="126" t="s">
        <v>169</v>
      </c>
      <c r="AF42" s="168">
        <v>17.2</v>
      </c>
      <c r="AG42" s="142">
        <v>1</v>
      </c>
      <c r="AH42" s="140">
        <v>0</v>
      </c>
      <c r="AI42" s="126" t="s">
        <v>91</v>
      </c>
      <c r="AJ42" s="141">
        <v>5</v>
      </c>
      <c r="AK42" s="142">
        <v>1</v>
      </c>
      <c r="AL42" s="140">
        <v>0</v>
      </c>
      <c r="AM42" s="126" t="s">
        <v>91</v>
      </c>
      <c r="AN42" s="141">
        <v>0</v>
      </c>
      <c r="AO42" s="142">
        <v>0</v>
      </c>
      <c r="AP42" s="140">
        <v>0</v>
      </c>
      <c r="AQ42" s="126" t="s">
        <v>95</v>
      </c>
      <c r="AR42" s="141">
        <v>7.11</v>
      </c>
      <c r="AS42" s="142">
        <v>1</v>
      </c>
      <c r="AT42" s="140">
        <v>0.2</v>
      </c>
      <c r="AU42" s="126" t="s">
        <v>170</v>
      </c>
      <c r="AV42" s="141">
        <v>20</v>
      </c>
      <c r="AW42" s="142">
        <v>1</v>
      </c>
      <c r="AX42" s="140">
        <v>0</v>
      </c>
      <c r="AY42" s="126" t="s">
        <v>171</v>
      </c>
      <c r="AZ42" s="141">
        <v>16.25</v>
      </c>
      <c r="BA42" s="142">
        <v>1</v>
      </c>
      <c r="BB42" s="140">
        <v>1</v>
      </c>
      <c r="BC42" s="126" t="s">
        <v>91</v>
      </c>
      <c r="BD42" s="141">
        <v>0</v>
      </c>
      <c r="BE42" s="142">
        <v>0</v>
      </c>
      <c r="BF42" s="142">
        <v>0.4</v>
      </c>
      <c r="BG42" s="142" t="s">
        <v>300</v>
      </c>
      <c r="BH42" s="142">
        <v>7.93</v>
      </c>
      <c r="BI42" s="142">
        <v>2</v>
      </c>
      <c r="BJ42" s="140">
        <v>0</v>
      </c>
      <c r="BK42" s="126" t="s">
        <v>91</v>
      </c>
      <c r="BL42" s="141">
        <v>0</v>
      </c>
      <c r="BM42" s="142">
        <v>0</v>
      </c>
      <c r="BN42" s="140">
        <v>0</v>
      </c>
      <c r="BO42" s="126" t="s">
        <v>91</v>
      </c>
      <c r="BP42" s="141">
        <v>0</v>
      </c>
      <c r="BQ42" s="142">
        <v>0</v>
      </c>
      <c r="BR42" s="140">
        <v>0.05</v>
      </c>
      <c r="BS42" s="126" t="s">
        <v>98</v>
      </c>
      <c r="BT42" s="141">
        <v>12</v>
      </c>
      <c r="BU42" s="142">
        <v>1</v>
      </c>
      <c r="BV42" s="140">
        <v>0.05</v>
      </c>
      <c r="BW42" s="126" t="s">
        <v>163</v>
      </c>
      <c r="BX42" s="141">
        <v>10.5</v>
      </c>
      <c r="BY42" s="142">
        <v>1</v>
      </c>
      <c r="BZ42" s="140">
        <v>0</v>
      </c>
      <c r="CA42" s="126" t="s">
        <v>91</v>
      </c>
      <c r="CB42" s="141">
        <v>0</v>
      </c>
      <c r="CC42" s="142">
        <v>0</v>
      </c>
      <c r="CD42" s="140">
        <v>0.6</v>
      </c>
      <c r="CE42" s="126" t="s">
        <v>172</v>
      </c>
      <c r="CF42" s="141">
        <v>55.83</v>
      </c>
      <c r="CG42" s="142">
        <v>2</v>
      </c>
      <c r="CH42" s="140">
        <v>0.7</v>
      </c>
      <c r="CI42" s="126" t="s">
        <v>173</v>
      </c>
      <c r="CJ42" s="141">
        <v>123.48</v>
      </c>
      <c r="CK42" s="142">
        <v>2</v>
      </c>
      <c r="CL42" s="140">
        <v>0.4</v>
      </c>
      <c r="CM42" s="126" t="s">
        <v>174</v>
      </c>
      <c r="CN42" s="141">
        <v>58.66</v>
      </c>
      <c r="CO42" s="142">
        <v>1</v>
      </c>
      <c r="CP42" s="142">
        <v>0</v>
      </c>
      <c r="CQ42" s="142" t="s">
        <v>91</v>
      </c>
      <c r="CR42" s="142">
        <v>0</v>
      </c>
      <c r="CS42" s="142">
        <v>0</v>
      </c>
      <c r="CT42" s="140">
        <v>0.5</v>
      </c>
      <c r="CU42" s="126" t="s">
        <v>175</v>
      </c>
      <c r="CV42" s="141">
        <v>94.82</v>
      </c>
      <c r="CW42" s="142">
        <v>1</v>
      </c>
      <c r="CX42" s="142">
        <v>0</v>
      </c>
      <c r="CY42" s="142" t="s">
        <v>91</v>
      </c>
      <c r="CZ42" s="142">
        <v>0</v>
      </c>
      <c r="DA42" s="142">
        <v>0</v>
      </c>
      <c r="DB42" s="140">
        <v>0.3</v>
      </c>
      <c r="DC42" s="126" t="s">
        <v>144</v>
      </c>
      <c r="DD42" s="141">
        <v>239.82</v>
      </c>
      <c r="DE42" s="142">
        <v>1</v>
      </c>
    </row>
    <row r="43" spans="1:109" x14ac:dyDescent="0.35">
      <c r="A43" s="133" t="str">
        <f t="shared" si="1"/>
        <v>2022 Sonata</v>
      </c>
      <c r="C43" s="139">
        <v>2022</v>
      </c>
      <c r="D43" s="139" t="s">
        <v>329</v>
      </c>
      <c r="F43" s="134">
        <v>0.3</v>
      </c>
      <c r="G43" s="135" t="s">
        <v>91</v>
      </c>
      <c r="H43" s="136">
        <v>0</v>
      </c>
      <c r="I43" s="134">
        <v>0</v>
      </c>
      <c r="J43" s="134">
        <v>0.5</v>
      </c>
      <c r="K43" s="135" t="s">
        <v>91</v>
      </c>
      <c r="L43" s="136">
        <v>0</v>
      </c>
      <c r="M43" s="134">
        <v>0</v>
      </c>
      <c r="N43" s="134">
        <v>1.5</v>
      </c>
      <c r="O43" s="135" t="s">
        <v>91</v>
      </c>
      <c r="P43" s="136">
        <v>0</v>
      </c>
      <c r="Q43" s="134">
        <v>0</v>
      </c>
      <c r="R43" s="134">
        <v>0</v>
      </c>
      <c r="S43" s="135" t="s">
        <v>91</v>
      </c>
      <c r="T43" s="136">
        <v>0</v>
      </c>
      <c r="U43" s="134">
        <v>0</v>
      </c>
      <c r="V43" s="142">
        <v>0</v>
      </c>
      <c r="W43" s="142" t="s">
        <v>353</v>
      </c>
      <c r="X43" s="142">
        <v>4.57</v>
      </c>
      <c r="Y43" s="142">
        <v>5.8</v>
      </c>
      <c r="Z43" s="134">
        <v>0</v>
      </c>
      <c r="AA43" s="135" t="s">
        <v>91</v>
      </c>
      <c r="AB43" s="136">
        <v>0</v>
      </c>
      <c r="AC43" s="134">
        <v>0</v>
      </c>
      <c r="AD43" s="140">
        <v>0</v>
      </c>
      <c r="AE43" s="126" t="s">
        <v>169</v>
      </c>
      <c r="AF43" s="168">
        <v>17.2</v>
      </c>
      <c r="AG43" s="142">
        <v>1</v>
      </c>
      <c r="AH43" s="140">
        <v>0</v>
      </c>
      <c r="AI43" s="126" t="s">
        <v>91</v>
      </c>
      <c r="AJ43" s="141">
        <v>5</v>
      </c>
      <c r="AK43" s="142">
        <v>1</v>
      </c>
      <c r="AL43" s="140">
        <v>0</v>
      </c>
      <c r="AM43" s="126" t="s">
        <v>91</v>
      </c>
      <c r="AN43" s="141">
        <v>0</v>
      </c>
      <c r="AO43" s="142">
        <v>0</v>
      </c>
      <c r="AP43" s="140">
        <v>0</v>
      </c>
      <c r="AQ43" s="126" t="s">
        <v>95</v>
      </c>
      <c r="AR43" s="141">
        <v>7.11</v>
      </c>
      <c r="AS43" s="142">
        <v>1</v>
      </c>
      <c r="AT43" s="140">
        <v>0.2</v>
      </c>
      <c r="AU43" s="126" t="s">
        <v>170</v>
      </c>
      <c r="AV43" s="141">
        <v>20</v>
      </c>
      <c r="AW43" s="142">
        <v>1</v>
      </c>
      <c r="AX43" s="140">
        <v>0</v>
      </c>
      <c r="AY43" s="126" t="s">
        <v>171</v>
      </c>
      <c r="AZ43" s="141">
        <v>16.25</v>
      </c>
      <c r="BA43" s="142">
        <v>1</v>
      </c>
      <c r="BB43" s="140">
        <v>1</v>
      </c>
      <c r="BC43" s="126" t="s">
        <v>91</v>
      </c>
      <c r="BD43" s="141">
        <v>0</v>
      </c>
      <c r="BE43" s="142">
        <v>0</v>
      </c>
      <c r="BF43" s="142">
        <v>0.4</v>
      </c>
      <c r="BG43" s="142" t="s">
        <v>300</v>
      </c>
      <c r="BH43" s="142">
        <v>7.93</v>
      </c>
      <c r="BI43" s="142">
        <v>2</v>
      </c>
      <c r="BJ43" s="140">
        <v>0</v>
      </c>
      <c r="BK43" s="126" t="s">
        <v>91</v>
      </c>
      <c r="BL43" s="141">
        <v>0</v>
      </c>
      <c r="BM43" s="142">
        <v>0</v>
      </c>
      <c r="BN43" s="140">
        <v>0</v>
      </c>
      <c r="BO43" s="126" t="s">
        <v>91</v>
      </c>
      <c r="BP43" s="141">
        <v>0</v>
      </c>
      <c r="BQ43" s="142">
        <v>0</v>
      </c>
      <c r="BR43" s="140">
        <v>0.05</v>
      </c>
      <c r="BS43" s="126" t="s">
        <v>98</v>
      </c>
      <c r="BT43" s="141">
        <v>12</v>
      </c>
      <c r="BU43" s="142">
        <v>1</v>
      </c>
      <c r="BV43" s="140">
        <v>0.05</v>
      </c>
      <c r="BW43" s="126" t="s">
        <v>163</v>
      </c>
      <c r="BX43" s="141">
        <v>10.5</v>
      </c>
      <c r="BY43" s="142">
        <v>1</v>
      </c>
      <c r="BZ43" s="140">
        <v>0</v>
      </c>
      <c r="CA43" s="126" t="s">
        <v>91</v>
      </c>
      <c r="CB43" s="141">
        <v>0</v>
      </c>
      <c r="CC43" s="142">
        <v>0</v>
      </c>
      <c r="CD43" s="140">
        <v>0.6</v>
      </c>
      <c r="CE43" s="126" t="s">
        <v>374</v>
      </c>
      <c r="CF43" s="141">
        <v>55.83</v>
      </c>
      <c r="CG43" s="142">
        <v>2</v>
      </c>
      <c r="CH43" s="140">
        <v>0.7</v>
      </c>
      <c r="CI43" s="126" t="s">
        <v>375</v>
      </c>
      <c r="CJ43" s="141">
        <v>123.48</v>
      </c>
      <c r="CK43" s="142">
        <v>2</v>
      </c>
      <c r="CL43" s="140">
        <v>0.4</v>
      </c>
      <c r="CM43" s="126" t="s">
        <v>174</v>
      </c>
      <c r="CN43" s="141">
        <v>58.66</v>
      </c>
      <c r="CO43" s="142">
        <v>1</v>
      </c>
      <c r="CP43" s="142">
        <v>0</v>
      </c>
      <c r="CQ43" s="142" t="s">
        <v>91</v>
      </c>
      <c r="CR43" s="142">
        <v>0</v>
      </c>
      <c r="CS43" s="142">
        <v>0</v>
      </c>
      <c r="CT43" s="140">
        <v>0.5</v>
      </c>
      <c r="CU43" s="126" t="s">
        <v>376</v>
      </c>
      <c r="CV43" s="141">
        <v>77.42</v>
      </c>
      <c r="CW43" s="142">
        <v>1</v>
      </c>
      <c r="CX43" s="142">
        <v>0</v>
      </c>
      <c r="CY43" s="142" t="s">
        <v>91</v>
      </c>
      <c r="CZ43" s="142">
        <v>0</v>
      </c>
      <c r="DA43" s="142">
        <v>0</v>
      </c>
      <c r="DB43" s="140">
        <v>0.3</v>
      </c>
      <c r="DC43" s="126" t="s">
        <v>144</v>
      </c>
      <c r="DD43" s="141">
        <v>239.82</v>
      </c>
      <c r="DE43" s="142">
        <v>1</v>
      </c>
    </row>
    <row r="44" spans="1:109" x14ac:dyDescent="0.35">
      <c r="A44" s="133" t="str">
        <f t="shared" si="1"/>
        <v>2021 Sonata Turbo</v>
      </c>
      <c r="C44" s="139">
        <v>2021</v>
      </c>
      <c r="D44" s="139" t="s">
        <v>330</v>
      </c>
      <c r="F44" s="134">
        <v>0.3</v>
      </c>
      <c r="G44" s="135" t="s">
        <v>91</v>
      </c>
      <c r="H44" s="136">
        <v>0</v>
      </c>
      <c r="I44" s="134">
        <v>0</v>
      </c>
      <c r="J44" s="134">
        <v>0.5</v>
      </c>
      <c r="K44" s="135" t="s">
        <v>91</v>
      </c>
      <c r="L44" s="136">
        <v>0</v>
      </c>
      <c r="M44" s="134">
        <v>0</v>
      </c>
      <c r="N44" s="134">
        <v>1.5</v>
      </c>
      <c r="O44" s="135" t="s">
        <v>91</v>
      </c>
      <c r="P44" s="136">
        <v>0</v>
      </c>
      <c r="Q44" s="134">
        <v>0</v>
      </c>
      <c r="R44" s="134">
        <v>0</v>
      </c>
      <c r="S44" s="135" t="s">
        <v>91</v>
      </c>
      <c r="T44" s="136">
        <v>0</v>
      </c>
      <c r="U44" s="134">
        <v>0</v>
      </c>
      <c r="V44" s="142">
        <v>0</v>
      </c>
      <c r="W44" s="142" t="s">
        <v>93</v>
      </c>
      <c r="X44" s="142">
        <v>4.7300000000000004</v>
      </c>
      <c r="Y44" s="142">
        <v>4.8</v>
      </c>
      <c r="Z44" s="134">
        <v>0</v>
      </c>
      <c r="AA44" s="135" t="s">
        <v>91</v>
      </c>
      <c r="AB44" s="136">
        <v>0</v>
      </c>
      <c r="AC44" s="134">
        <v>0</v>
      </c>
      <c r="AD44" s="140">
        <v>0</v>
      </c>
      <c r="AE44" s="126" t="s">
        <v>177</v>
      </c>
      <c r="AF44" s="165">
        <v>11.2</v>
      </c>
      <c r="AG44" s="142">
        <v>1</v>
      </c>
      <c r="AH44" s="140">
        <v>0</v>
      </c>
      <c r="AI44" s="126" t="s">
        <v>91</v>
      </c>
      <c r="AJ44" s="141">
        <v>5</v>
      </c>
      <c r="AK44" s="142">
        <v>1</v>
      </c>
      <c r="AL44" s="140">
        <v>0</v>
      </c>
      <c r="AM44" s="126" t="s">
        <v>91</v>
      </c>
      <c r="AN44" s="141">
        <v>0</v>
      </c>
      <c r="AO44" s="142">
        <v>0</v>
      </c>
      <c r="AP44" s="140">
        <v>0</v>
      </c>
      <c r="AQ44" s="126" t="s">
        <v>95</v>
      </c>
      <c r="AR44" s="141">
        <v>7.11</v>
      </c>
      <c r="AS44" s="142">
        <v>1</v>
      </c>
      <c r="AT44" s="140">
        <v>0.2</v>
      </c>
      <c r="AU44" s="126" t="s">
        <v>170</v>
      </c>
      <c r="AV44" s="141">
        <v>20</v>
      </c>
      <c r="AW44" s="142">
        <v>1</v>
      </c>
      <c r="AX44" s="140">
        <v>0</v>
      </c>
      <c r="AY44" s="126" t="s">
        <v>171</v>
      </c>
      <c r="AZ44" s="141">
        <v>16.25</v>
      </c>
      <c r="BA44" s="142">
        <v>1</v>
      </c>
      <c r="BB44" s="140">
        <v>1</v>
      </c>
      <c r="BC44" s="126" t="s">
        <v>91</v>
      </c>
      <c r="BD44" s="141">
        <v>0</v>
      </c>
      <c r="BE44" s="142">
        <v>0</v>
      </c>
      <c r="BF44" s="142">
        <v>0.4</v>
      </c>
      <c r="BG44" s="142" t="s">
        <v>300</v>
      </c>
      <c r="BH44" s="142">
        <v>7.93</v>
      </c>
      <c r="BI44" s="142">
        <v>2</v>
      </c>
      <c r="BJ44" s="140">
        <v>0</v>
      </c>
      <c r="BK44" s="126" t="s">
        <v>91</v>
      </c>
      <c r="BL44" s="141">
        <v>0</v>
      </c>
      <c r="BM44" s="142">
        <v>0</v>
      </c>
      <c r="BN44" s="140">
        <v>0</v>
      </c>
      <c r="BO44" s="126" t="s">
        <v>91</v>
      </c>
      <c r="BP44" s="141">
        <v>0</v>
      </c>
      <c r="BQ44" s="142">
        <v>0</v>
      </c>
      <c r="BR44" s="140">
        <v>0.05</v>
      </c>
      <c r="BS44" s="126" t="s">
        <v>98</v>
      </c>
      <c r="BT44" s="141">
        <v>12</v>
      </c>
      <c r="BU44" s="142">
        <v>1</v>
      </c>
      <c r="BV44" s="140">
        <v>0.05</v>
      </c>
      <c r="BW44" s="126" t="s">
        <v>163</v>
      </c>
      <c r="BX44" s="141">
        <v>10.5</v>
      </c>
      <c r="BY44" s="142">
        <v>1</v>
      </c>
      <c r="BZ44" s="140">
        <v>0</v>
      </c>
      <c r="CA44" s="126" t="s">
        <v>91</v>
      </c>
      <c r="CB44" s="141">
        <v>0</v>
      </c>
      <c r="CC44" s="142">
        <v>0</v>
      </c>
      <c r="CD44" s="140">
        <v>0.6</v>
      </c>
      <c r="CE44" s="126" t="s">
        <v>172</v>
      </c>
      <c r="CF44" s="141">
        <v>55.83</v>
      </c>
      <c r="CG44" s="142">
        <v>2</v>
      </c>
      <c r="CH44" s="140">
        <v>0.7</v>
      </c>
      <c r="CI44" s="126" t="s">
        <v>173</v>
      </c>
      <c r="CJ44" s="141">
        <v>123.48</v>
      </c>
      <c r="CK44" s="142">
        <v>2</v>
      </c>
      <c r="CL44" s="140">
        <v>0.6</v>
      </c>
      <c r="CM44" s="126" t="s">
        <v>174</v>
      </c>
      <c r="CN44" s="141">
        <v>58.66</v>
      </c>
      <c r="CO44" s="142">
        <v>1</v>
      </c>
      <c r="CP44" s="142">
        <v>0</v>
      </c>
      <c r="CQ44" s="142" t="s">
        <v>91</v>
      </c>
      <c r="CR44" s="142">
        <v>0</v>
      </c>
      <c r="CS44" s="142">
        <v>0</v>
      </c>
      <c r="CT44" s="140">
        <v>0.5</v>
      </c>
      <c r="CU44" s="126" t="s">
        <v>175</v>
      </c>
      <c r="CV44" s="141">
        <v>94.82</v>
      </c>
      <c r="CW44" s="142">
        <v>1</v>
      </c>
      <c r="CX44" s="142">
        <v>0</v>
      </c>
      <c r="CY44" s="142" t="s">
        <v>91</v>
      </c>
      <c r="CZ44" s="142">
        <v>0</v>
      </c>
      <c r="DA44" s="142">
        <v>0</v>
      </c>
      <c r="DB44" s="140">
        <v>0.3</v>
      </c>
      <c r="DC44" s="126" t="s">
        <v>144</v>
      </c>
      <c r="DD44" s="141">
        <v>239.82</v>
      </c>
      <c r="DE44" s="142">
        <v>1</v>
      </c>
    </row>
    <row r="45" spans="1:109" ht="26" x14ac:dyDescent="0.35">
      <c r="A45" s="133" t="str">
        <f t="shared" si="1"/>
        <v>2022 Sonata 1.6L Turbo</v>
      </c>
      <c r="C45" s="139" t="s">
        <v>348</v>
      </c>
      <c r="D45" s="139" t="s">
        <v>331</v>
      </c>
      <c r="F45" s="134">
        <v>0.3</v>
      </c>
      <c r="G45" s="135" t="s">
        <v>91</v>
      </c>
      <c r="H45" s="136">
        <v>0</v>
      </c>
      <c r="I45" s="134">
        <v>0</v>
      </c>
      <c r="J45" s="134">
        <v>0.5</v>
      </c>
      <c r="K45" s="135" t="s">
        <v>91</v>
      </c>
      <c r="L45" s="136">
        <v>0</v>
      </c>
      <c r="M45" s="134">
        <v>0</v>
      </c>
      <c r="N45" s="134">
        <v>1.5</v>
      </c>
      <c r="O45" s="135" t="s">
        <v>91</v>
      </c>
      <c r="P45" s="136">
        <v>0</v>
      </c>
      <c r="Q45" s="134">
        <v>0</v>
      </c>
      <c r="R45" s="134">
        <v>0</v>
      </c>
      <c r="S45" s="135" t="s">
        <v>91</v>
      </c>
      <c r="T45" s="136">
        <v>0</v>
      </c>
      <c r="U45" s="134">
        <v>0</v>
      </c>
      <c r="V45" s="142">
        <v>0</v>
      </c>
      <c r="W45" s="142" t="s">
        <v>353</v>
      </c>
      <c r="X45" s="142">
        <v>4.57</v>
      </c>
      <c r="Y45" s="142">
        <v>4.8</v>
      </c>
      <c r="Z45" s="134">
        <v>0</v>
      </c>
      <c r="AA45" s="135" t="s">
        <v>91</v>
      </c>
      <c r="AB45" s="136">
        <v>0</v>
      </c>
      <c r="AC45" s="134">
        <v>0</v>
      </c>
      <c r="AD45" s="140">
        <v>0</v>
      </c>
      <c r="AE45" s="126" t="s">
        <v>177</v>
      </c>
      <c r="AF45" s="165">
        <v>11.2</v>
      </c>
      <c r="AG45" s="142">
        <v>1</v>
      </c>
      <c r="AH45" s="140">
        <v>0</v>
      </c>
      <c r="AI45" s="126" t="s">
        <v>91</v>
      </c>
      <c r="AJ45" s="141">
        <v>5</v>
      </c>
      <c r="AK45" s="142">
        <v>1</v>
      </c>
      <c r="AL45" s="140">
        <v>0</v>
      </c>
      <c r="AM45" s="126" t="s">
        <v>91</v>
      </c>
      <c r="AN45" s="141">
        <v>0</v>
      </c>
      <c r="AO45" s="142">
        <v>0</v>
      </c>
      <c r="AP45" s="140">
        <v>0</v>
      </c>
      <c r="AQ45" s="126" t="s">
        <v>95</v>
      </c>
      <c r="AR45" s="141">
        <v>7.11</v>
      </c>
      <c r="AS45" s="142">
        <v>1</v>
      </c>
      <c r="AT45" s="140">
        <v>0.2</v>
      </c>
      <c r="AU45" s="126" t="s">
        <v>170</v>
      </c>
      <c r="AV45" s="141">
        <v>20</v>
      </c>
      <c r="AW45" s="142">
        <v>1</v>
      </c>
      <c r="AX45" s="140">
        <v>0</v>
      </c>
      <c r="AY45" s="126" t="s">
        <v>171</v>
      </c>
      <c r="AZ45" s="141">
        <v>16.25</v>
      </c>
      <c r="BA45" s="142">
        <v>1</v>
      </c>
      <c r="BB45" s="140">
        <v>1</v>
      </c>
      <c r="BC45" s="126" t="s">
        <v>91</v>
      </c>
      <c r="BD45" s="141">
        <v>0</v>
      </c>
      <c r="BE45" s="142">
        <v>0</v>
      </c>
      <c r="BF45" s="142">
        <v>0.4</v>
      </c>
      <c r="BG45" s="142" t="s">
        <v>300</v>
      </c>
      <c r="BH45" s="142">
        <v>7.93</v>
      </c>
      <c r="BI45" s="142">
        <v>2</v>
      </c>
      <c r="BJ45" s="140">
        <v>0</v>
      </c>
      <c r="BK45" s="126" t="s">
        <v>91</v>
      </c>
      <c r="BL45" s="141">
        <v>0</v>
      </c>
      <c r="BM45" s="142">
        <v>0</v>
      </c>
      <c r="BN45" s="140">
        <v>0</v>
      </c>
      <c r="BO45" s="126" t="s">
        <v>91</v>
      </c>
      <c r="BP45" s="141">
        <v>0</v>
      </c>
      <c r="BQ45" s="142">
        <v>0</v>
      </c>
      <c r="BR45" s="140">
        <v>0.05</v>
      </c>
      <c r="BS45" s="126" t="s">
        <v>98</v>
      </c>
      <c r="BT45" s="141">
        <v>12</v>
      </c>
      <c r="BU45" s="142">
        <v>1</v>
      </c>
      <c r="BV45" s="140">
        <v>0.05</v>
      </c>
      <c r="BW45" s="126" t="s">
        <v>163</v>
      </c>
      <c r="BX45" s="141">
        <v>10.5</v>
      </c>
      <c r="BY45" s="142">
        <v>1</v>
      </c>
      <c r="BZ45" s="140">
        <v>0</v>
      </c>
      <c r="CA45" s="126" t="s">
        <v>91</v>
      </c>
      <c r="CB45" s="141">
        <v>0</v>
      </c>
      <c r="CC45" s="142">
        <v>0</v>
      </c>
      <c r="CD45" s="140">
        <v>0.6</v>
      </c>
      <c r="CE45" s="126" t="s">
        <v>374</v>
      </c>
      <c r="CF45" s="141">
        <v>55.83</v>
      </c>
      <c r="CG45" s="142">
        <v>2</v>
      </c>
      <c r="CH45" s="140">
        <v>0.7</v>
      </c>
      <c r="CI45" s="126" t="s">
        <v>375</v>
      </c>
      <c r="CJ45" s="141">
        <v>123.48</v>
      </c>
      <c r="CK45" s="142">
        <v>2</v>
      </c>
      <c r="CL45" s="140">
        <v>0.6</v>
      </c>
      <c r="CM45" s="126" t="s">
        <v>174</v>
      </c>
      <c r="CN45" s="141">
        <v>58.66</v>
      </c>
      <c r="CO45" s="142">
        <v>1</v>
      </c>
      <c r="CP45" s="142">
        <v>0</v>
      </c>
      <c r="CQ45" s="142" t="s">
        <v>91</v>
      </c>
      <c r="CR45" s="142">
        <v>0</v>
      </c>
      <c r="CS45" s="142">
        <v>0</v>
      </c>
      <c r="CT45" s="140">
        <v>0.5</v>
      </c>
      <c r="CU45" s="126" t="s">
        <v>376</v>
      </c>
      <c r="CV45" s="141">
        <v>77.42</v>
      </c>
      <c r="CW45" s="142">
        <v>1</v>
      </c>
      <c r="CX45" s="142">
        <v>0</v>
      </c>
      <c r="CY45" s="142" t="s">
        <v>91</v>
      </c>
      <c r="CZ45" s="142">
        <v>0</v>
      </c>
      <c r="DA45" s="142">
        <v>0</v>
      </c>
      <c r="DB45" s="140">
        <v>0.3</v>
      </c>
      <c r="DC45" s="126" t="s">
        <v>144</v>
      </c>
      <c r="DD45" s="141">
        <v>239.82</v>
      </c>
      <c r="DE45" s="142">
        <v>1</v>
      </c>
    </row>
    <row r="46" spans="1:109" ht="26" x14ac:dyDescent="0.35">
      <c r="A46" s="133" t="str">
        <f t="shared" si="1"/>
        <v>2022 Sonata 2.5L Turbo</v>
      </c>
      <c r="C46" s="139" t="s">
        <v>349</v>
      </c>
      <c r="D46" s="139" t="s">
        <v>332</v>
      </c>
      <c r="F46" s="134">
        <v>0.3</v>
      </c>
      <c r="G46" s="135" t="s">
        <v>91</v>
      </c>
      <c r="H46" s="136">
        <v>0</v>
      </c>
      <c r="I46" s="134">
        <v>0</v>
      </c>
      <c r="J46" s="134">
        <v>0.5</v>
      </c>
      <c r="K46" s="135" t="s">
        <v>91</v>
      </c>
      <c r="L46" s="136">
        <v>0</v>
      </c>
      <c r="M46" s="134">
        <v>0</v>
      </c>
      <c r="N46" s="134">
        <v>1.5</v>
      </c>
      <c r="O46" s="135" t="s">
        <v>91</v>
      </c>
      <c r="P46" s="136">
        <v>0</v>
      </c>
      <c r="Q46" s="134">
        <v>0</v>
      </c>
      <c r="R46" s="134">
        <v>0</v>
      </c>
      <c r="S46" s="135" t="s">
        <v>91</v>
      </c>
      <c r="T46" s="136">
        <v>0</v>
      </c>
      <c r="U46" s="134">
        <v>0</v>
      </c>
      <c r="V46" s="142">
        <v>0</v>
      </c>
      <c r="W46" s="142" t="s">
        <v>355</v>
      </c>
      <c r="X46" s="142">
        <v>7.53</v>
      </c>
      <c r="Y46" s="142">
        <v>5.8</v>
      </c>
      <c r="Z46" s="134">
        <v>0</v>
      </c>
      <c r="AA46" s="135" t="s">
        <v>91</v>
      </c>
      <c r="AB46" s="136">
        <v>0</v>
      </c>
      <c r="AC46" s="134">
        <v>0</v>
      </c>
      <c r="AD46" s="140">
        <v>0</v>
      </c>
      <c r="AE46" s="126" t="s">
        <v>169</v>
      </c>
      <c r="AF46" s="168">
        <v>17.2</v>
      </c>
      <c r="AG46" s="142">
        <v>1</v>
      </c>
      <c r="AH46" s="140">
        <v>0</v>
      </c>
      <c r="AI46" s="126" t="s">
        <v>91</v>
      </c>
      <c r="AJ46" s="141">
        <v>5</v>
      </c>
      <c r="AK46" s="142">
        <v>1</v>
      </c>
      <c r="AL46" s="140">
        <v>0</v>
      </c>
      <c r="AM46" s="126" t="s">
        <v>91</v>
      </c>
      <c r="AN46" s="141">
        <v>0</v>
      </c>
      <c r="AO46" s="142">
        <v>0</v>
      </c>
      <c r="AP46" s="140">
        <v>0</v>
      </c>
      <c r="AQ46" s="126" t="s">
        <v>95</v>
      </c>
      <c r="AR46" s="141">
        <v>7.11</v>
      </c>
      <c r="AS46" s="142">
        <v>1</v>
      </c>
      <c r="AT46" s="140">
        <v>0.2</v>
      </c>
      <c r="AU46" s="126" t="s">
        <v>170</v>
      </c>
      <c r="AV46" s="141">
        <v>20</v>
      </c>
      <c r="AW46" s="142">
        <v>1</v>
      </c>
      <c r="AX46" s="140">
        <v>0</v>
      </c>
      <c r="AY46" s="126" t="s">
        <v>171</v>
      </c>
      <c r="AZ46" s="141">
        <v>16.25</v>
      </c>
      <c r="BA46" s="142">
        <v>1</v>
      </c>
      <c r="BB46" s="140">
        <v>1</v>
      </c>
      <c r="BC46" s="126" t="s">
        <v>91</v>
      </c>
      <c r="BD46" s="141">
        <v>0</v>
      </c>
      <c r="BE46" s="142">
        <v>0</v>
      </c>
      <c r="BF46" s="142">
        <v>0.4</v>
      </c>
      <c r="BG46" s="142" t="s">
        <v>300</v>
      </c>
      <c r="BH46" s="142">
        <v>7.93</v>
      </c>
      <c r="BI46" s="142">
        <v>2</v>
      </c>
      <c r="BJ46" s="140">
        <v>0</v>
      </c>
      <c r="BK46" s="126" t="s">
        <v>91</v>
      </c>
      <c r="BL46" s="141">
        <v>0</v>
      </c>
      <c r="BM46" s="142">
        <v>0</v>
      </c>
      <c r="BN46" s="140">
        <v>0</v>
      </c>
      <c r="BO46" s="126" t="s">
        <v>91</v>
      </c>
      <c r="BP46" s="141">
        <v>0</v>
      </c>
      <c r="BQ46" s="142">
        <v>0</v>
      </c>
      <c r="BR46" s="140">
        <v>0.05</v>
      </c>
      <c r="BS46" s="126" t="s">
        <v>98</v>
      </c>
      <c r="BT46" s="141">
        <v>12</v>
      </c>
      <c r="BU46" s="142">
        <v>1</v>
      </c>
      <c r="BV46" s="140">
        <v>0.05</v>
      </c>
      <c r="BW46" s="126" t="s">
        <v>163</v>
      </c>
      <c r="BX46" s="141">
        <v>10.5</v>
      </c>
      <c r="BY46" s="142">
        <v>1</v>
      </c>
      <c r="BZ46" s="140">
        <v>0</v>
      </c>
      <c r="CA46" s="126" t="s">
        <v>91</v>
      </c>
      <c r="CB46" s="141">
        <v>0</v>
      </c>
      <c r="CC46" s="142">
        <v>0</v>
      </c>
      <c r="CD46" s="140">
        <v>0.6</v>
      </c>
      <c r="CE46" s="126" t="s">
        <v>172</v>
      </c>
      <c r="CF46" s="141">
        <v>55.83</v>
      </c>
      <c r="CG46" s="142">
        <v>2</v>
      </c>
      <c r="CH46" s="140">
        <v>0.7</v>
      </c>
      <c r="CI46" s="126" t="s">
        <v>173</v>
      </c>
      <c r="CJ46" s="141">
        <v>123.48</v>
      </c>
      <c r="CK46" s="142">
        <v>2</v>
      </c>
      <c r="CL46" s="140">
        <v>0.6</v>
      </c>
      <c r="CM46" s="126" t="s">
        <v>174</v>
      </c>
      <c r="CN46" s="141">
        <v>58.66</v>
      </c>
      <c r="CO46" s="142">
        <v>1</v>
      </c>
      <c r="CP46" s="142">
        <v>0</v>
      </c>
      <c r="CQ46" s="142" t="s">
        <v>91</v>
      </c>
      <c r="CR46" s="142">
        <v>0</v>
      </c>
      <c r="CS46" s="142">
        <v>0</v>
      </c>
      <c r="CT46" s="140">
        <v>0.5</v>
      </c>
      <c r="CU46" s="126" t="s">
        <v>376</v>
      </c>
      <c r="CV46" s="141">
        <v>77.42</v>
      </c>
      <c r="CW46" s="142">
        <v>1</v>
      </c>
      <c r="CX46" s="142">
        <v>0</v>
      </c>
      <c r="CY46" s="142" t="s">
        <v>91</v>
      </c>
      <c r="CZ46" s="142">
        <v>0</v>
      </c>
      <c r="DA46" s="142">
        <v>0</v>
      </c>
      <c r="DB46" s="140">
        <v>0.3</v>
      </c>
      <c r="DC46" s="126" t="s">
        <v>212</v>
      </c>
      <c r="DD46" s="141">
        <v>244.69</v>
      </c>
      <c r="DE46" s="142">
        <v>1</v>
      </c>
    </row>
    <row r="47" spans="1:109" ht="26" x14ac:dyDescent="0.35">
      <c r="A47" s="133" t="str">
        <f t="shared" si="1"/>
        <v>2021 Sonata N Line</v>
      </c>
      <c r="C47" s="139">
        <v>2021</v>
      </c>
      <c r="D47" s="139" t="s">
        <v>333</v>
      </c>
      <c r="F47" s="134">
        <v>0.3</v>
      </c>
      <c r="G47" s="135" t="s">
        <v>91</v>
      </c>
      <c r="H47" s="136">
        <v>0</v>
      </c>
      <c r="I47" s="134">
        <v>0</v>
      </c>
      <c r="J47" s="134">
        <v>0.5</v>
      </c>
      <c r="K47" s="135" t="s">
        <v>91</v>
      </c>
      <c r="L47" s="136">
        <v>0</v>
      </c>
      <c r="M47" s="134">
        <v>0</v>
      </c>
      <c r="N47" s="134">
        <v>1.5</v>
      </c>
      <c r="O47" s="135" t="s">
        <v>91</v>
      </c>
      <c r="P47" s="136">
        <v>0</v>
      </c>
      <c r="Q47" s="134">
        <v>0</v>
      </c>
      <c r="R47" s="134">
        <v>0</v>
      </c>
      <c r="S47" s="135" t="s">
        <v>91</v>
      </c>
      <c r="T47" s="136">
        <v>0</v>
      </c>
      <c r="U47" s="134">
        <v>0</v>
      </c>
      <c r="V47" s="142">
        <v>0</v>
      </c>
      <c r="W47" s="142" t="s">
        <v>93</v>
      </c>
      <c r="X47" s="142">
        <v>4.7300000000000004</v>
      </c>
      <c r="Y47" s="142">
        <v>5.8</v>
      </c>
      <c r="Z47" s="134">
        <v>0</v>
      </c>
      <c r="AA47" s="135" t="s">
        <v>91</v>
      </c>
      <c r="AB47" s="136">
        <v>0</v>
      </c>
      <c r="AC47" s="134">
        <v>0</v>
      </c>
      <c r="AD47" s="140">
        <v>0</v>
      </c>
      <c r="AE47" s="126" t="s">
        <v>169</v>
      </c>
      <c r="AF47" s="168">
        <v>17.2</v>
      </c>
      <c r="AG47" s="142">
        <v>1</v>
      </c>
      <c r="AH47" s="140">
        <v>0</v>
      </c>
      <c r="AI47" s="126" t="s">
        <v>91</v>
      </c>
      <c r="AJ47" s="141">
        <v>5</v>
      </c>
      <c r="AK47" s="142">
        <v>1</v>
      </c>
      <c r="AL47" s="140">
        <v>0</v>
      </c>
      <c r="AM47" s="126" t="s">
        <v>91</v>
      </c>
      <c r="AN47" s="141">
        <v>0</v>
      </c>
      <c r="AO47" s="142">
        <v>0</v>
      </c>
      <c r="AP47" s="140">
        <v>0</v>
      </c>
      <c r="AQ47" s="126" t="s">
        <v>95</v>
      </c>
      <c r="AR47" s="141">
        <v>7.11</v>
      </c>
      <c r="AS47" s="142">
        <v>1</v>
      </c>
      <c r="AT47" s="140">
        <v>0.2</v>
      </c>
      <c r="AU47" s="126" t="s">
        <v>170</v>
      </c>
      <c r="AV47" s="141">
        <v>20</v>
      </c>
      <c r="AW47" s="142">
        <v>1</v>
      </c>
      <c r="AX47" s="140">
        <v>0</v>
      </c>
      <c r="AY47" s="126" t="s">
        <v>171</v>
      </c>
      <c r="AZ47" s="141">
        <v>16.25</v>
      </c>
      <c r="BA47" s="142">
        <v>1</v>
      </c>
      <c r="BB47" s="140">
        <v>1</v>
      </c>
      <c r="BC47" s="126" t="s">
        <v>91</v>
      </c>
      <c r="BD47" s="141">
        <v>0</v>
      </c>
      <c r="BE47" s="142">
        <v>0</v>
      </c>
      <c r="BF47" s="142">
        <v>0.4</v>
      </c>
      <c r="BG47" s="142" t="s">
        <v>300</v>
      </c>
      <c r="BH47" s="142">
        <v>7.93</v>
      </c>
      <c r="BI47" s="142">
        <v>2</v>
      </c>
      <c r="BJ47" s="140">
        <v>0</v>
      </c>
      <c r="BK47" s="126" t="s">
        <v>91</v>
      </c>
      <c r="BL47" s="141">
        <v>0</v>
      </c>
      <c r="BM47" s="142">
        <v>0</v>
      </c>
      <c r="BN47" s="140">
        <v>0</v>
      </c>
      <c r="BO47" s="126" t="s">
        <v>91</v>
      </c>
      <c r="BP47" s="141">
        <v>0</v>
      </c>
      <c r="BQ47" s="142">
        <v>0</v>
      </c>
      <c r="BR47" s="140">
        <v>0.05</v>
      </c>
      <c r="BS47" s="126" t="s">
        <v>98</v>
      </c>
      <c r="BT47" s="141">
        <v>12</v>
      </c>
      <c r="BU47" s="142">
        <v>1</v>
      </c>
      <c r="BV47" s="140">
        <v>0.05</v>
      </c>
      <c r="BW47" s="126" t="s">
        <v>163</v>
      </c>
      <c r="BX47" s="141">
        <v>10.5</v>
      </c>
      <c r="BY47" s="142">
        <v>1</v>
      </c>
      <c r="BZ47" s="140">
        <v>0</v>
      </c>
      <c r="CA47" s="126" t="s">
        <v>91</v>
      </c>
      <c r="CB47" s="141">
        <v>0</v>
      </c>
      <c r="CC47" s="142">
        <v>0</v>
      </c>
      <c r="CD47" s="140">
        <v>0.7</v>
      </c>
      <c r="CE47" s="126" t="s">
        <v>374</v>
      </c>
      <c r="CF47" s="141">
        <v>55.83</v>
      </c>
      <c r="CG47" s="142">
        <v>2</v>
      </c>
      <c r="CH47" s="140">
        <v>0.7</v>
      </c>
      <c r="CI47" s="126" t="s">
        <v>375</v>
      </c>
      <c r="CJ47" s="141">
        <v>123.48</v>
      </c>
      <c r="CK47" s="142">
        <v>2</v>
      </c>
      <c r="CL47" s="140">
        <v>0.6</v>
      </c>
      <c r="CM47" s="126" t="s">
        <v>174</v>
      </c>
      <c r="CN47" s="141">
        <v>58.66</v>
      </c>
      <c r="CO47" s="142">
        <v>1</v>
      </c>
      <c r="CP47" s="142">
        <v>0</v>
      </c>
      <c r="CQ47" s="142" t="s">
        <v>377</v>
      </c>
      <c r="CR47" s="142">
        <v>0</v>
      </c>
      <c r="CS47" s="142">
        <v>0</v>
      </c>
      <c r="CT47" s="140">
        <v>0.5</v>
      </c>
      <c r="CU47" s="126" t="s">
        <v>378</v>
      </c>
      <c r="CV47" s="141">
        <v>94.82</v>
      </c>
      <c r="CW47" s="142">
        <v>1</v>
      </c>
      <c r="CX47" s="142">
        <v>0</v>
      </c>
      <c r="CY47" s="142" t="s">
        <v>379</v>
      </c>
      <c r="CZ47" s="142">
        <v>0</v>
      </c>
      <c r="DA47" s="142">
        <v>0</v>
      </c>
      <c r="DB47" s="140">
        <v>0.3</v>
      </c>
      <c r="DC47" s="126" t="s">
        <v>144</v>
      </c>
      <c r="DD47" s="141">
        <v>239.82</v>
      </c>
      <c r="DE47" s="142">
        <v>1</v>
      </c>
    </row>
    <row r="48" spans="1:109" x14ac:dyDescent="0.35">
      <c r="A48" s="133" t="str">
        <f t="shared" si="1"/>
        <v>2021 Sonata Hybrid</v>
      </c>
      <c r="C48" s="139">
        <v>2021</v>
      </c>
      <c r="D48" s="139" t="s">
        <v>334</v>
      </c>
      <c r="F48" s="134">
        <v>0.3</v>
      </c>
      <c r="G48" s="135" t="s">
        <v>91</v>
      </c>
      <c r="H48" s="136">
        <v>0</v>
      </c>
      <c r="I48" s="134">
        <v>0</v>
      </c>
      <c r="J48" s="134">
        <v>0.5</v>
      </c>
      <c r="K48" s="135" t="s">
        <v>91</v>
      </c>
      <c r="L48" s="136">
        <v>0</v>
      </c>
      <c r="M48" s="134">
        <v>0</v>
      </c>
      <c r="N48" s="134">
        <v>1.5</v>
      </c>
      <c r="O48" s="135" t="s">
        <v>91</v>
      </c>
      <c r="P48" s="136">
        <v>0</v>
      </c>
      <c r="Q48" s="134">
        <v>0</v>
      </c>
      <c r="R48" s="134">
        <v>0</v>
      </c>
      <c r="S48" s="135" t="s">
        <v>91</v>
      </c>
      <c r="T48" s="136">
        <v>0</v>
      </c>
      <c r="U48" s="134">
        <v>0</v>
      </c>
      <c r="V48" s="142">
        <v>0</v>
      </c>
      <c r="W48" s="142" t="s">
        <v>93</v>
      </c>
      <c r="X48" s="142">
        <v>4.7300000000000004</v>
      </c>
      <c r="Y48" s="142">
        <v>4.3</v>
      </c>
      <c r="Z48" s="134">
        <v>0</v>
      </c>
      <c r="AA48" s="135" t="s">
        <v>91</v>
      </c>
      <c r="AB48" s="136">
        <v>0</v>
      </c>
      <c r="AC48" s="134">
        <v>0</v>
      </c>
      <c r="AD48" s="140">
        <v>0</v>
      </c>
      <c r="AE48" s="126" t="s">
        <v>297</v>
      </c>
      <c r="AF48" s="168">
        <v>17.2</v>
      </c>
      <c r="AG48" s="142">
        <v>1</v>
      </c>
      <c r="AH48" s="140">
        <v>0</v>
      </c>
      <c r="AI48" s="126" t="s">
        <v>91</v>
      </c>
      <c r="AJ48" s="141">
        <v>5</v>
      </c>
      <c r="AK48" s="142">
        <v>1</v>
      </c>
      <c r="AL48" s="140">
        <v>0</v>
      </c>
      <c r="AM48" s="126" t="s">
        <v>91</v>
      </c>
      <c r="AN48" s="141">
        <v>0</v>
      </c>
      <c r="AO48" s="142">
        <v>0</v>
      </c>
      <c r="AP48" s="140">
        <v>0</v>
      </c>
      <c r="AQ48" s="126" t="s">
        <v>95</v>
      </c>
      <c r="AR48" s="141">
        <v>7.11</v>
      </c>
      <c r="AS48" s="142">
        <v>1</v>
      </c>
      <c r="AT48" s="140">
        <v>0.2</v>
      </c>
      <c r="AU48" s="126" t="s">
        <v>298</v>
      </c>
      <c r="AV48" s="141">
        <v>20</v>
      </c>
      <c r="AW48" s="142">
        <v>1</v>
      </c>
      <c r="AX48" s="140">
        <v>0</v>
      </c>
      <c r="AY48" s="126" t="s">
        <v>367</v>
      </c>
      <c r="AZ48" s="141">
        <v>15</v>
      </c>
      <c r="BA48" s="142">
        <v>1</v>
      </c>
      <c r="BB48" s="140">
        <v>1</v>
      </c>
      <c r="BC48" s="126" t="s">
        <v>91</v>
      </c>
      <c r="BD48" s="141">
        <v>0</v>
      </c>
      <c r="BE48" s="142">
        <v>0</v>
      </c>
      <c r="BF48" s="142">
        <v>0.4</v>
      </c>
      <c r="BG48" s="142" t="s">
        <v>300</v>
      </c>
      <c r="BH48" s="142">
        <v>7.93</v>
      </c>
      <c r="BI48" s="142">
        <v>2</v>
      </c>
      <c r="BJ48" s="140">
        <v>0</v>
      </c>
      <c r="BK48" s="126" t="s">
        <v>91</v>
      </c>
      <c r="BL48" s="141">
        <v>0</v>
      </c>
      <c r="BM48" s="142">
        <v>0</v>
      </c>
      <c r="BN48" s="140">
        <v>0.4</v>
      </c>
      <c r="BO48" s="126" t="s">
        <v>380</v>
      </c>
      <c r="BP48" s="141">
        <v>56.9</v>
      </c>
      <c r="BQ48" s="142">
        <v>1</v>
      </c>
      <c r="BR48" s="140">
        <v>0.05</v>
      </c>
      <c r="BS48" s="126" t="s">
        <v>98</v>
      </c>
      <c r="BT48" s="141">
        <v>12</v>
      </c>
      <c r="BU48" s="142">
        <v>1</v>
      </c>
      <c r="BV48" s="140">
        <v>0.05</v>
      </c>
      <c r="BW48" s="126" t="s">
        <v>163</v>
      </c>
      <c r="BX48" s="141">
        <v>10.5</v>
      </c>
      <c r="BY48" s="142">
        <v>1</v>
      </c>
      <c r="BZ48" s="140">
        <v>0</v>
      </c>
      <c r="CA48" s="126" t="s">
        <v>91</v>
      </c>
      <c r="CB48" s="141">
        <v>0</v>
      </c>
      <c r="CC48" s="142">
        <v>0</v>
      </c>
      <c r="CD48" s="140">
        <v>0.6</v>
      </c>
      <c r="CE48" s="126" t="s">
        <v>381</v>
      </c>
      <c r="CF48" s="141">
        <v>64.650000000000006</v>
      </c>
      <c r="CG48" s="142">
        <v>2</v>
      </c>
      <c r="CH48" s="140">
        <v>0.7</v>
      </c>
      <c r="CI48" s="126" t="s">
        <v>382</v>
      </c>
      <c r="CJ48" s="141">
        <v>94.06</v>
      </c>
      <c r="CK48" s="142">
        <v>2</v>
      </c>
      <c r="CL48" s="140">
        <v>0.4</v>
      </c>
      <c r="CM48" s="126" t="s">
        <v>174</v>
      </c>
      <c r="CN48" s="141">
        <v>58.66</v>
      </c>
      <c r="CO48" s="142">
        <v>1</v>
      </c>
      <c r="CP48" s="142">
        <v>0</v>
      </c>
      <c r="CQ48" s="142" t="s">
        <v>377</v>
      </c>
      <c r="CR48" s="142">
        <v>0</v>
      </c>
      <c r="CS48" s="142">
        <v>0</v>
      </c>
      <c r="CT48" s="140">
        <v>0.5</v>
      </c>
      <c r="CU48" s="126" t="s">
        <v>383</v>
      </c>
      <c r="CV48" s="141">
        <v>100.94</v>
      </c>
      <c r="CW48" s="142">
        <v>1</v>
      </c>
      <c r="CX48" s="142">
        <v>0</v>
      </c>
      <c r="CY48" s="142" t="s">
        <v>384</v>
      </c>
      <c r="CZ48" s="142">
        <v>0</v>
      </c>
      <c r="DA48" s="142">
        <v>0</v>
      </c>
      <c r="DB48" s="140">
        <v>0.3</v>
      </c>
      <c r="DC48" s="126" t="s">
        <v>212</v>
      </c>
      <c r="DD48" s="141">
        <v>244.69</v>
      </c>
      <c r="DE48" s="142">
        <v>1</v>
      </c>
    </row>
    <row r="49" spans="1:109" ht="26" x14ac:dyDescent="0.35">
      <c r="A49" s="133" t="str">
        <f t="shared" si="1"/>
        <v>2022 Sonata HEV</v>
      </c>
      <c r="C49" s="139">
        <v>2022</v>
      </c>
      <c r="D49" s="139" t="s">
        <v>335</v>
      </c>
      <c r="F49" s="134">
        <v>0.3</v>
      </c>
      <c r="G49" s="135" t="s">
        <v>91</v>
      </c>
      <c r="H49" s="136">
        <v>0</v>
      </c>
      <c r="I49" s="134">
        <v>0</v>
      </c>
      <c r="J49" s="134">
        <v>0.5</v>
      </c>
      <c r="K49" s="135" t="s">
        <v>91</v>
      </c>
      <c r="L49" s="136">
        <v>0</v>
      </c>
      <c r="M49" s="134">
        <v>0</v>
      </c>
      <c r="N49" s="134">
        <v>1.5</v>
      </c>
      <c r="O49" s="135" t="s">
        <v>91</v>
      </c>
      <c r="P49" s="136">
        <v>0</v>
      </c>
      <c r="Q49" s="134">
        <v>0</v>
      </c>
      <c r="R49" s="134">
        <v>0</v>
      </c>
      <c r="S49" s="135" t="s">
        <v>91</v>
      </c>
      <c r="T49" s="136">
        <v>0</v>
      </c>
      <c r="U49" s="134">
        <v>0</v>
      </c>
      <c r="V49" s="142">
        <v>0</v>
      </c>
      <c r="W49" s="142" t="s">
        <v>356</v>
      </c>
      <c r="X49" s="142">
        <v>8.0399999999999991</v>
      </c>
      <c r="Y49" s="142">
        <v>4.3</v>
      </c>
      <c r="Z49" s="134">
        <v>0</v>
      </c>
      <c r="AA49" s="135" t="s">
        <v>91</v>
      </c>
      <c r="AB49" s="136">
        <v>0</v>
      </c>
      <c r="AC49" s="134">
        <v>0</v>
      </c>
      <c r="AD49" s="140">
        <v>0</v>
      </c>
      <c r="AE49" s="126" t="s">
        <v>297</v>
      </c>
      <c r="AF49" s="168">
        <v>17.2</v>
      </c>
      <c r="AG49" s="142">
        <v>1</v>
      </c>
      <c r="AH49" s="140">
        <v>0</v>
      </c>
      <c r="AI49" s="126" t="s">
        <v>91</v>
      </c>
      <c r="AJ49" s="141">
        <v>5</v>
      </c>
      <c r="AK49" s="142">
        <v>1</v>
      </c>
      <c r="AL49" s="140">
        <v>0</v>
      </c>
      <c r="AM49" s="126" t="s">
        <v>91</v>
      </c>
      <c r="AN49" s="141">
        <v>0</v>
      </c>
      <c r="AO49" s="142">
        <v>0</v>
      </c>
      <c r="AP49" s="140">
        <v>0</v>
      </c>
      <c r="AQ49" s="126" t="s">
        <v>95</v>
      </c>
      <c r="AR49" s="141">
        <v>7.11</v>
      </c>
      <c r="AS49" s="142">
        <v>1</v>
      </c>
      <c r="AT49" s="140">
        <v>0.2</v>
      </c>
      <c r="AU49" s="126" t="s">
        <v>298</v>
      </c>
      <c r="AV49" s="141">
        <v>20</v>
      </c>
      <c r="AW49" s="142">
        <v>1</v>
      </c>
      <c r="AX49" s="140">
        <v>0</v>
      </c>
      <c r="AY49" s="126" t="s">
        <v>367</v>
      </c>
      <c r="AZ49" s="141">
        <v>15</v>
      </c>
      <c r="BA49" s="142">
        <v>1</v>
      </c>
      <c r="BB49" s="140">
        <v>1</v>
      </c>
      <c r="BC49" s="126" t="s">
        <v>91</v>
      </c>
      <c r="BD49" s="141">
        <v>0</v>
      </c>
      <c r="BE49" s="142">
        <v>0</v>
      </c>
      <c r="BF49" s="142">
        <v>0.4</v>
      </c>
      <c r="BG49" s="142" t="s">
        <v>300</v>
      </c>
      <c r="BH49" s="142">
        <v>7.93</v>
      </c>
      <c r="BI49" s="142">
        <v>2</v>
      </c>
      <c r="BJ49" s="140">
        <v>0</v>
      </c>
      <c r="BK49" s="126" t="s">
        <v>91</v>
      </c>
      <c r="BL49" s="141">
        <v>0</v>
      </c>
      <c r="BM49" s="142">
        <v>0</v>
      </c>
      <c r="BN49" s="140">
        <v>0.4</v>
      </c>
      <c r="BO49" s="126" t="s">
        <v>380</v>
      </c>
      <c r="BP49" s="141">
        <v>56.9</v>
      </c>
      <c r="BQ49" s="142">
        <v>1</v>
      </c>
      <c r="BR49" s="140">
        <v>0.05</v>
      </c>
      <c r="BS49" s="126" t="s">
        <v>98</v>
      </c>
      <c r="BT49" s="141">
        <v>12</v>
      </c>
      <c r="BU49" s="142">
        <v>1</v>
      </c>
      <c r="BV49" s="140">
        <v>0.05</v>
      </c>
      <c r="BW49" s="126" t="s">
        <v>163</v>
      </c>
      <c r="BX49" s="141">
        <v>10.5</v>
      </c>
      <c r="BY49" s="142">
        <v>1</v>
      </c>
      <c r="BZ49" s="140">
        <v>0</v>
      </c>
      <c r="CA49" s="126" t="s">
        <v>91</v>
      </c>
      <c r="CB49" s="141">
        <v>0</v>
      </c>
      <c r="CC49" s="142">
        <v>0</v>
      </c>
      <c r="CD49" s="140">
        <v>0.6</v>
      </c>
      <c r="CE49" s="126" t="s">
        <v>381</v>
      </c>
      <c r="CF49" s="141">
        <v>64.650000000000006</v>
      </c>
      <c r="CG49" s="142">
        <v>2</v>
      </c>
      <c r="CH49" s="140">
        <v>0.7</v>
      </c>
      <c r="CI49" s="126" t="s">
        <v>382</v>
      </c>
      <c r="CJ49" s="141">
        <v>94.06</v>
      </c>
      <c r="CK49" s="142">
        <v>2</v>
      </c>
      <c r="CL49" s="140">
        <v>0.4</v>
      </c>
      <c r="CM49" s="126" t="s">
        <v>174</v>
      </c>
      <c r="CN49" s="141">
        <v>58.66</v>
      </c>
      <c r="CO49" s="142">
        <v>1</v>
      </c>
      <c r="CP49" s="142">
        <v>0</v>
      </c>
      <c r="CQ49" s="142" t="s">
        <v>358</v>
      </c>
      <c r="CR49" s="142">
        <v>0</v>
      </c>
      <c r="CS49" s="142">
        <v>0</v>
      </c>
      <c r="CT49" s="140">
        <v>0.5</v>
      </c>
      <c r="CU49" s="126" t="s">
        <v>383</v>
      </c>
      <c r="CV49" s="141">
        <v>100.94</v>
      </c>
      <c r="CW49" s="142">
        <v>1</v>
      </c>
      <c r="CX49" s="142">
        <v>0</v>
      </c>
      <c r="CY49" s="142" t="s">
        <v>358</v>
      </c>
      <c r="CZ49" s="142">
        <v>0</v>
      </c>
      <c r="DA49" s="142">
        <v>0</v>
      </c>
      <c r="DB49" s="140">
        <v>0</v>
      </c>
      <c r="DC49" s="126" t="s">
        <v>91</v>
      </c>
      <c r="DD49" s="141" t="s">
        <v>385</v>
      </c>
      <c r="DE49" s="142">
        <v>0</v>
      </c>
    </row>
    <row r="50" spans="1:109" ht="65" x14ac:dyDescent="0.35">
      <c r="A50" s="133" t="str">
        <f t="shared" si="1"/>
        <v>2021 Tucson</v>
      </c>
      <c r="C50" s="139">
        <v>2021</v>
      </c>
      <c r="D50" s="139" t="s">
        <v>336</v>
      </c>
      <c r="F50" s="134">
        <v>0.3</v>
      </c>
      <c r="G50" s="135" t="s">
        <v>91</v>
      </c>
      <c r="H50" s="136">
        <v>0</v>
      </c>
      <c r="I50" s="134">
        <v>0</v>
      </c>
      <c r="J50" s="134">
        <v>0.5</v>
      </c>
      <c r="K50" s="135" t="s">
        <v>91</v>
      </c>
      <c r="L50" s="136">
        <v>0</v>
      </c>
      <c r="M50" s="134">
        <v>0</v>
      </c>
      <c r="N50" s="134">
        <v>1.5</v>
      </c>
      <c r="O50" s="135" t="s">
        <v>91</v>
      </c>
      <c r="P50" s="136">
        <v>0</v>
      </c>
      <c r="Q50" s="134">
        <v>0</v>
      </c>
      <c r="R50" s="134">
        <v>0</v>
      </c>
      <c r="S50" s="135" t="s">
        <v>91</v>
      </c>
      <c r="T50" s="136">
        <v>0</v>
      </c>
      <c r="U50" s="134">
        <v>0</v>
      </c>
      <c r="V50" s="142">
        <v>0</v>
      </c>
      <c r="W50" s="142" t="s">
        <v>93</v>
      </c>
      <c r="X50" s="142">
        <v>4.7300000000000004</v>
      </c>
      <c r="Y50" s="142">
        <v>5.0999999999999996</v>
      </c>
      <c r="Z50" s="134">
        <v>0</v>
      </c>
      <c r="AA50" s="135" t="s">
        <v>91</v>
      </c>
      <c r="AB50" s="136">
        <v>0</v>
      </c>
      <c r="AC50" s="134">
        <v>0</v>
      </c>
      <c r="AD50" s="140">
        <v>0</v>
      </c>
      <c r="AE50" s="126">
        <v>2630035505</v>
      </c>
      <c r="AF50" s="141">
        <v>6.85</v>
      </c>
      <c r="AG50" s="142">
        <v>1</v>
      </c>
      <c r="AH50" s="140">
        <v>0</v>
      </c>
      <c r="AI50" s="126" t="s">
        <v>91</v>
      </c>
      <c r="AJ50" s="141">
        <v>5</v>
      </c>
      <c r="AK50" s="142">
        <v>1</v>
      </c>
      <c r="AL50" s="140">
        <v>0</v>
      </c>
      <c r="AM50" s="126" t="s">
        <v>91</v>
      </c>
      <c r="AN50" s="141">
        <v>0</v>
      </c>
      <c r="AO50" s="142">
        <v>0</v>
      </c>
      <c r="AP50" s="140">
        <v>0</v>
      </c>
      <c r="AQ50" s="126" t="s">
        <v>95</v>
      </c>
      <c r="AR50" s="141">
        <v>7.11</v>
      </c>
      <c r="AS50" s="142">
        <v>1</v>
      </c>
      <c r="AT50" s="140">
        <v>0.2</v>
      </c>
      <c r="AU50" s="126" t="s">
        <v>386</v>
      </c>
      <c r="AV50" s="141">
        <v>20</v>
      </c>
      <c r="AW50" s="142">
        <v>1</v>
      </c>
      <c r="AX50" s="140">
        <v>0</v>
      </c>
      <c r="AY50" s="126" t="s">
        <v>189</v>
      </c>
      <c r="AZ50" s="141">
        <v>14</v>
      </c>
      <c r="BA50" s="142">
        <v>1</v>
      </c>
      <c r="BB50" s="140">
        <v>1</v>
      </c>
      <c r="BC50" s="126" t="s">
        <v>91</v>
      </c>
      <c r="BD50" s="141">
        <v>0</v>
      </c>
      <c r="BE50" s="142">
        <v>0</v>
      </c>
      <c r="BF50" s="142">
        <v>0</v>
      </c>
      <c r="BG50" s="142" t="s">
        <v>91</v>
      </c>
      <c r="BH50" s="142">
        <v>0</v>
      </c>
      <c r="BI50" s="142">
        <v>0</v>
      </c>
      <c r="BJ50" s="140">
        <v>0</v>
      </c>
      <c r="BK50" s="126" t="s">
        <v>91</v>
      </c>
      <c r="BL50" s="141">
        <v>0</v>
      </c>
      <c r="BM50" s="142">
        <v>0</v>
      </c>
      <c r="BN50" s="140">
        <v>0</v>
      </c>
      <c r="BO50" s="126" t="s">
        <v>91</v>
      </c>
      <c r="BP50" s="141">
        <v>0</v>
      </c>
      <c r="BQ50" s="142">
        <v>0</v>
      </c>
      <c r="BR50" s="140">
        <v>0.05</v>
      </c>
      <c r="BS50" s="126" t="s">
        <v>98</v>
      </c>
      <c r="BT50" s="141">
        <v>12</v>
      </c>
      <c r="BU50" s="142">
        <v>1</v>
      </c>
      <c r="BV50" s="140">
        <v>0.05</v>
      </c>
      <c r="BW50" s="126" t="s">
        <v>99</v>
      </c>
      <c r="BX50" s="141">
        <v>10</v>
      </c>
      <c r="BY50" s="142">
        <v>1</v>
      </c>
      <c r="BZ50" s="140">
        <v>0.05</v>
      </c>
      <c r="CA50" s="126" t="s">
        <v>190</v>
      </c>
      <c r="CB50" s="141">
        <v>11</v>
      </c>
      <c r="CC50" s="142">
        <v>1</v>
      </c>
      <c r="CD50" s="140">
        <v>0.7</v>
      </c>
      <c r="CE50" s="126" t="s">
        <v>191</v>
      </c>
      <c r="CF50" s="141">
        <v>90.38</v>
      </c>
      <c r="CG50" s="142">
        <v>2</v>
      </c>
      <c r="CH50" s="140">
        <v>0.7</v>
      </c>
      <c r="CI50" s="126" t="s">
        <v>110</v>
      </c>
      <c r="CJ50" s="141">
        <v>58.69</v>
      </c>
      <c r="CK50" s="142">
        <v>2</v>
      </c>
      <c r="CL50" s="140">
        <v>0.5</v>
      </c>
      <c r="CM50" s="126" t="s">
        <v>192</v>
      </c>
      <c r="CN50" s="141">
        <v>52.19</v>
      </c>
      <c r="CO50" s="142">
        <v>1</v>
      </c>
      <c r="CP50" s="142">
        <v>0</v>
      </c>
      <c r="CQ50" s="142" t="s">
        <v>377</v>
      </c>
      <c r="CR50" s="142">
        <v>0</v>
      </c>
      <c r="CS50" s="142">
        <v>0</v>
      </c>
      <c r="CT50" s="140">
        <v>0.4</v>
      </c>
      <c r="CU50" s="126" t="s">
        <v>194</v>
      </c>
      <c r="CV50" s="141">
        <v>77.430000000000007</v>
      </c>
      <c r="CW50" s="142">
        <v>1</v>
      </c>
      <c r="CX50" s="142">
        <v>0</v>
      </c>
      <c r="CY50" s="142" t="s">
        <v>114</v>
      </c>
      <c r="CZ50" s="142">
        <v>0</v>
      </c>
      <c r="DA50" s="142">
        <v>0</v>
      </c>
      <c r="DB50" s="140">
        <v>0.3</v>
      </c>
      <c r="DC50" s="126" t="s">
        <v>387</v>
      </c>
      <c r="DD50" s="141" t="s">
        <v>388</v>
      </c>
      <c r="DE50" s="142">
        <v>1</v>
      </c>
    </row>
    <row r="51" spans="1:109" ht="65" x14ac:dyDescent="0.35">
      <c r="A51" s="133" t="str">
        <f t="shared" si="1"/>
        <v>2022 Tucson</v>
      </c>
      <c r="C51" s="139">
        <v>2022</v>
      </c>
      <c r="D51" s="139" t="s">
        <v>337</v>
      </c>
      <c r="F51" s="134">
        <v>0.3</v>
      </c>
      <c r="G51" s="135" t="s">
        <v>91</v>
      </c>
      <c r="H51" s="136">
        <v>0</v>
      </c>
      <c r="I51" s="134">
        <v>0</v>
      </c>
      <c r="J51" s="134">
        <v>0.5</v>
      </c>
      <c r="K51" s="135" t="s">
        <v>91</v>
      </c>
      <c r="L51" s="136">
        <v>0</v>
      </c>
      <c r="M51" s="134">
        <v>0</v>
      </c>
      <c r="N51" s="134">
        <v>1.5</v>
      </c>
      <c r="O51" s="135" t="s">
        <v>91</v>
      </c>
      <c r="P51" s="136">
        <v>0</v>
      </c>
      <c r="Q51" s="134">
        <v>0</v>
      </c>
      <c r="R51" s="134">
        <v>0</v>
      </c>
      <c r="S51" s="135" t="s">
        <v>91</v>
      </c>
      <c r="T51" s="136">
        <v>0</v>
      </c>
      <c r="U51" s="134">
        <v>0</v>
      </c>
      <c r="V51" s="142">
        <v>0</v>
      </c>
      <c r="W51" s="142" t="s">
        <v>353</v>
      </c>
      <c r="X51" s="142">
        <v>4.57</v>
      </c>
      <c r="Y51" s="142">
        <v>5.8</v>
      </c>
      <c r="Z51" s="134">
        <v>0</v>
      </c>
      <c r="AA51" s="135" t="s">
        <v>91</v>
      </c>
      <c r="AB51" s="136">
        <v>0</v>
      </c>
      <c r="AC51" s="134">
        <v>0</v>
      </c>
      <c r="AD51" s="140">
        <v>0</v>
      </c>
      <c r="AE51" s="126" t="s">
        <v>169</v>
      </c>
      <c r="AF51" s="168">
        <v>17.2</v>
      </c>
      <c r="AG51" s="142">
        <v>1</v>
      </c>
      <c r="AH51" s="140">
        <v>0</v>
      </c>
      <c r="AI51" s="126" t="s">
        <v>91</v>
      </c>
      <c r="AJ51" s="141">
        <v>5</v>
      </c>
      <c r="AK51" s="142">
        <v>1</v>
      </c>
      <c r="AL51" s="140">
        <v>0</v>
      </c>
      <c r="AM51" s="126" t="s">
        <v>91</v>
      </c>
      <c r="AN51" s="141">
        <v>0</v>
      </c>
      <c r="AO51" s="142">
        <v>0</v>
      </c>
      <c r="AP51" s="140">
        <v>0</v>
      </c>
      <c r="AQ51" s="126" t="s">
        <v>95</v>
      </c>
      <c r="AR51" s="141">
        <v>7.11</v>
      </c>
      <c r="AS51" s="142">
        <v>1</v>
      </c>
      <c r="AT51" s="140">
        <v>0.2</v>
      </c>
      <c r="AU51" s="126" t="s">
        <v>386</v>
      </c>
      <c r="AV51" s="141">
        <v>20</v>
      </c>
      <c r="AW51" s="142">
        <v>1</v>
      </c>
      <c r="AX51" s="140">
        <v>0</v>
      </c>
      <c r="AY51" s="126" t="s">
        <v>389</v>
      </c>
      <c r="AZ51" s="141">
        <v>16.95</v>
      </c>
      <c r="BA51" s="142">
        <v>1</v>
      </c>
      <c r="BB51" s="140">
        <v>1</v>
      </c>
      <c r="BC51" s="126" t="s">
        <v>91</v>
      </c>
      <c r="BD51" s="141">
        <v>0</v>
      </c>
      <c r="BE51" s="142">
        <v>0</v>
      </c>
      <c r="BF51" s="142">
        <v>0</v>
      </c>
      <c r="BG51" s="142" t="s">
        <v>91</v>
      </c>
      <c r="BH51" s="142">
        <v>0</v>
      </c>
      <c r="BI51" s="142">
        <v>0</v>
      </c>
      <c r="BJ51" s="140">
        <v>0</v>
      </c>
      <c r="BK51" s="126" t="s">
        <v>91</v>
      </c>
      <c r="BL51" s="141">
        <v>0</v>
      </c>
      <c r="BM51" s="142">
        <v>0</v>
      </c>
      <c r="BN51" s="140">
        <v>0</v>
      </c>
      <c r="BO51" s="126" t="s">
        <v>91</v>
      </c>
      <c r="BP51" s="141">
        <v>0</v>
      </c>
      <c r="BQ51" s="142">
        <v>0</v>
      </c>
      <c r="BR51" s="140">
        <v>0.05</v>
      </c>
      <c r="BS51" s="126" t="s">
        <v>98</v>
      </c>
      <c r="BT51" s="141">
        <v>12</v>
      </c>
      <c r="BU51" s="142">
        <v>1</v>
      </c>
      <c r="BV51" s="140">
        <v>0.05</v>
      </c>
      <c r="BW51" s="126" t="s">
        <v>99</v>
      </c>
      <c r="BX51" s="141">
        <v>10</v>
      </c>
      <c r="BY51" s="142">
        <v>1</v>
      </c>
      <c r="BZ51" s="140">
        <v>0.05</v>
      </c>
      <c r="CA51" s="126" t="s">
        <v>100</v>
      </c>
      <c r="CB51" s="141">
        <v>11</v>
      </c>
      <c r="CC51" s="142">
        <v>1</v>
      </c>
      <c r="CD51" s="140">
        <v>0.7</v>
      </c>
      <c r="CE51" s="126" t="s">
        <v>390</v>
      </c>
      <c r="CF51" s="141">
        <v>62.4</v>
      </c>
      <c r="CG51" s="142">
        <v>2</v>
      </c>
      <c r="CH51" s="140">
        <v>0.7</v>
      </c>
      <c r="CI51" s="126" t="s">
        <v>391</v>
      </c>
      <c r="CJ51" s="141">
        <v>94.06</v>
      </c>
      <c r="CK51" s="142">
        <v>2</v>
      </c>
      <c r="CL51" s="140">
        <v>0.5</v>
      </c>
      <c r="CM51" s="126" t="s">
        <v>392</v>
      </c>
      <c r="CN51" s="141">
        <v>52.19</v>
      </c>
      <c r="CO51" s="142">
        <v>1</v>
      </c>
      <c r="CP51" s="142">
        <v>0</v>
      </c>
      <c r="CQ51" s="142" t="s">
        <v>358</v>
      </c>
      <c r="CR51" s="142">
        <v>0</v>
      </c>
      <c r="CS51" s="142">
        <v>0</v>
      </c>
      <c r="CT51" s="140">
        <v>0.4</v>
      </c>
      <c r="CU51" s="126" t="s">
        <v>393</v>
      </c>
      <c r="CV51" s="141">
        <v>77.430000000000007</v>
      </c>
      <c r="CW51" s="142">
        <v>1</v>
      </c>
      <c r="CX51" s="142">
        <v>0</v>
      </c>
      <c r="CY51" s="142" t="s">
        <v>358</v>
      </c>
      <c r="CZ51" s="142">
        <v>0</v>
      </c>
      <c r="DA51" s="142">
        <v>0</v>
      </c>
      <c r="DB51" s="140">
        <v>0.3</v>
      </c>
      <c r="DC51" s="126" t="s">
        <v>394</v>
      </c>
      <c r="DD51" s="141" t="s">
        <v>388</v>
      </c>
      <c r="DE51" s="142">
        <v>1</v>
      </c>
    </row>
    <row r="52" spans="1:109" x14ac:dyDescent="0.35">
      <c r="A52" s="133" t="str">
        <f t="shared" si="1"/>
        <v>2022 Tucson HEV</v>
      </c>
      <c r="C52" s="139">
        <v>2022</v>
      </c>
      <c r="D52" s="139" t="s">
        <v>338</v>
      </c>
      <c r="F52" s="134">
        <v>0.3</v>
      </c>
      <c r="G52" s="135" t="s">
        <v>91</v>
      </c>
      <c r="H52" s="136">
        <v>0</v>
      </c>
      <c r="I52" s="134">
        <v>0</v>
      </c>
      <c r="J52" s="134">
        <v>0.5</v>
      </c>
      <c r="K52" s="135" t="s">
        <v>91</v>
      </c>
      <c r="L52" s="136">
        <v>0</v>
      </c>
      <c r="M52" s="134">
        <v>0</v>
      </c>
      <c r="N52" s="134">
        <v>1.5</v>
      </c>
      <c r="O52" s="135" t="s">
        <v>91</v>
      </c>
      <c r="P52" s="136">
        <v>0</v>
      </c>
      <c r="Q52" s="134">
        <v>0</v>
      </c>
      <c r="R52" s="134">
        <v>0</v>
      </c>
      <c r="S52" s="135" t="s">
        <v>91</v>
      </c>
      <c r="T52" s="136">
        <v>0</v>
      </c>
      <c r="U52" s="134">
        <v>0</v>
      </c>
      <c r="V52" s="142">
        <v>0</v>
      </c>
      <c r="W52" s="142" t="s">
        <v>353</v>
      </c>
      <c r="X52" s="142">
        <v>4.57</v>
      </c>
      <c r="Y52" s="142">
        <v>4.8</v>
      </c>
      <c r="Z52" s="134">
        <v>0</v>
      </c>
      <c r="AA52" s="135" t="s">
        <v>91</v>
      </c>
      <c r="AB52" s="136">
        <v>0</v>
      </c>
      <c r="AC52" s="134">
        <v>0</v>
      </c>
      <c r="AD52" s="140">
        <v>0</v>
      </c>
      <c r="AE52" s="126" t="s">
        <v>177</v>
      </c>
      <c r="AF52" s="165">
        <v>11.2</v>
      </c>
      <c r="AG52" s="142">
        <v>1</v>
      </c>
      <c r="AH52" s="140">
        <v>0</v>
      </c>
      <c r="AI52" s="126" t="s">
        <v>91</v>
      </c>
      <c r="AJ52" s="141">
        <v>5</v>
      </c>
      <c r="AK52" s="142">
        <v>1</v>
      </c>
      <c r="AL52" s="140">
        <v>0</v>
      </c>
      <c r="AM52" s="126" t="s">
        <v>91</v>
      </c>
      <c r="AN52" s="141">
        <v>0</v>
      </c>
      <c r="AO52" s="142">
        <v>0</v>
      </c>
      <c r="AP52" s="140">
        <v>0</v>
      </c>
      <c r="AQ52" s="126" t="s">
        <v>95</v>
      </c>
      <c r="AR52" s="141">
        <v>7.11</v>
      </c>
      <c r="AS52" s="142">
        <v>1</v>
      </c>
      <c r="AT52" s="140">
        <v>0.2</v>
      </c>
      <c r="AU52" s="126" t="s">
        <v>386</v>
      </c>
      <c r="AV52" s="141">
        <v>20</v>
      </c>
      <c r="AW52" s="142">
        <v>1</v>
      </c>
      <c r="AX52" s="140">
        <v>0</v>
      </c>
      <c r="AY52" s="126" t="s">
        <v>395</v>
      </c>
      <c r="AZ52" s="141">
        <v>14</v>
      </c>
      <c r="BA52" s="142">
        <v>1</v>
      </c>
      <c r="BB52" s="140">
        <v>1</v>
      </c>
      <c r="BC52" s="126" t="s">
        <v>91</v>
      </c>
      <c r="BD52" s="141">
        <v>0</v>
      </c>
      <c r="BE52" s="142">
        <v>0</v>
      </c>
      <c r="BF52" s="142">
        <v>0</v>
      </c>
      <c r="BG52" s="142" t="s">
        <v>91</v>
      </c>
      <c r="BH52" s="142">
        <v>0</v>
      </c>
      <c r="BI52" s="142">
        <v>0</v>
      </c>
      <c r="BJ52" s="140">
        <v>0</v>
      </c>
      <c r="BK52" s="126" t="s">
        <v>91</v>
      </c>
      <c r="BL52" s="141">
        <v>0</v>
      </c>
      <c r="BM52" s="142">
        <v>0</v>
      </c>
      <c r="BN52" s="140">
        <v>0.6</v>
      </c>
      <c r="BO52" s="126" t="s">
        <v>371</v>
      </c>
      <c r="BP52" s="141">
        <v>30.7</v>
      </c>
      <c r="BQ52" s="142">
        <v>1</v>
      </c>
      <c r="BR52" s="140">
        <v>0.05</v>
      </c>
      <c r="BS52" s="126" t="s">
        <v>98</v>
      </c>
      <c r="BT52" s="141">
        <v>12</v>
      </c>
      <c r="BU52" s="142">
        <v>1</v>
      </c>
      <c r="BV52" s="140">
        <v>0.05</v>
      </c>
      <c r="BW52" s="126" t="s">
        <v>99</v>
      </c>
      <c r="BX52" s="141">
        <v>10</v>
      </c>
      <c r="BY52" s="142">
        <v>1</v>
      </c>
      <c r="BZ52" s="140">
        <v>0.05</v>
      </c>
      <c r="CA52" s="126" t="s">
        <v>100</v>
      </c>
      <c r="CB52" s="141">
        <v>11</v>
      </c>
      <c r="CC52" s="142">
        <v>1</v>
      </c>
      <c r="CD52" s="140">
        <v>0.7</v>
      </c>
      <c r="CE52" s="126" t="s">
        <v>390</v>
      </c>
      <c r="CF52" s="141">
        <v>62.4</v>
      </c>
      <c r="CG52" s="142">
        <v>2</v>
      </c>
      <c r="CH52" s="140">
        <v>0.7</v>
      </c>
      <c r="CI52" s="126" t="s">
        <v>391</v>
      </c>
      <c r="CJ52" s="141">
        <v>94.06</v>
      </c>
      <c r="CK52" s="142">
        <v>2</v>
      </c>
      <c r="CL52" s="140">
        <v>0.5</v>
      </c>
      <c r="CM52" s="126" t="s">
        <v>392</v>
      </c>
      <c r="CN52" s="141">
        <v>52.19</v>
      </c>
      <c r="CO52" s="142">
        <v>1</v>
      </c>
      <c r="CP52" s="142">
        <v>0</v>
      </c>
      <c r="CQ52" s="142" t="s">
        <v>377</v>
      </c>
      <c r="CR52" s="142">
        <v>0</v>
      </c>
      <c r="CS52" s="142">
        <v>0</v>
      </c>
      <c r="CT52" s="140">
        <v>0.4</v>
      </c>
      <c r="CU52" s="126" t="s">
        <v>393</v>
      </c>
      <c r="CV52" s="141">
        <v>77.430000000000007</v>
      </c>
      <c r="CW52" s="142">
        <v>1</v>
      </c>
      <c r="CX52" s="142">
        <v>0</v>
      </c>
      <c r="CY52" s="142" t="s">
        <v>396</v>
      </c>
      <c r="CZ52" s="142">
        <v>0</v>
      </c>
      <c r="DA52" s="142">
        <v>0</v>
      </c>
      <c r="DB52" s="140">
        <v>0</v>
      </c>
      <c r="DC52" s="126" t="s">
        <v>91</v>
      </c>
      <c r="DD52" s="141" t="s">
        <v>385</v>
      </c>
      <c r="DE52" s="142">
        <v>0</v>
      </c>
    </row>
    <row r="53" spans="1:109" ht="26" x14ac:dyDescent="0.35">
      <c r="A53" s="133" t="str">
        <f t="shared" si="1"/>
        <v>2022 Tucson PHEV</v>
      </c>
      <c r="C53" s="139">
        <v>2022</v>
      </c>
      <c r="D53" s="139" t="s">
        <v>339</v>
      </c>
      <c r="F53" s="134">
        <v>0.3</v>
      </c>
      <c r="G53" s="135" t="s">
        <v>91</v>
      </c>
      <c r="H53" s="136">
        <v>0</v>
      </c>
      <c r="I53" s="134">
        <v>0</v>
      </c>
      <c r="J53" s="134">
        <v>0.5</v>
      </c>
      <c r="K53" s="135" t="s">
        <v>91</v>
      </c>
      <c r="L53" s="136">
        <v>0</v>
      </c>
      <c r="M53" s="134">
        <v>0</v>
      </c>
      <c r="N53" s="134">
        <v>1.5</v>
      </c>
      <c r="O53" s="135" t="s">
        <v>91</v>
      </c>
      <c r="P53" s="136">
        <v>0</v>
      </c>
      <c r="Q53" s="134">
        <v>0</v>
      </c>
      <c r="R53" s="134">
        <v>0</v>
      </c>
      <c r="S53" s="135" t="s">
        <v>91</v>
      </c>
      <c r="T53" s="136">
        <v>0</v>
      </c>
      <c r="U53" s="134">
        <v>0</v>
      </c>
      <c r="V53" s="142">
        <v>0</v>
      </c>
      <c r="W53" s="142" t="s">
        <v>353</v>
      </c>
      <c r="X53" s="142">
        <v>4.57</v>
      </c>
      <c r="Y53" s="142">
        <v>4.8</v>
      </c>
      <c r="Z53" s="134">
        <v>0</v>
      </c>
      <c r="AA53" s="135" t="s">
        <v>91</v>
      </c>
      <c r="AB53" s="136">
        <v>0</v>
      </c>
      <c r="AC53" s="134">
        <v>0</v>
      </c>
      <c r="AD53" s="140">
        <v>0</v>
      </c>
      <c r="AE53" s="126" t="s">
        <v>177</v>
      </c>
      <c r="AF53" s="165">
        <v>11.2</v>
      </c>
      <c r="AG53" s="142">
        <v>1</v>
      </c>
      <c r="AH53" s="140">
        <v>0</v>
      </c>
      <c r="AI53" s="126" t="s">
        <v>91</v>
      </c>
      <c r="AJ53" s="141">
        <v>5</v>
      </c>
      <c r="AK53" s="142">
        <v>1</v>
      </c>
      <c r="AL53" s="140">
        <v>0</v>
      </c>
      <c r="AM53" s="126" t="s">
        <v>91</v>
      </c>
      <c r="AN53" s="141">
        <v>0</v>
      </c>
      <c r="AO53" s="142">
        <v>0</v>
      </c>
      <c r="AP53" s="140">
        <v>0</v>
      </c>
      <c r="AQ53" s="126" t="s">
        <v>95</v>
      </c>
      <c r="AR53" s="141">
        <v>7.11</v>
      </c>
      <c r="AS53" s="142">
        <v>1</v>
      </c>
      <c r="AT53" s="140">
        <v>0.2</v>
      </c>
      <c r="AU53" s="126" t="s">
        <v>386</v>
      </c>
      <c r="AV53" s="141">
        <v>20</v>
      </c>
      <c r="AW53" s="142">
        <v>1</v>
      </c>
      <c r="AX53" s="140">
        <v>0</v>
      </c>
      <c r="AY53" s="126" t="s">
        <v>395</v>
      </c>
      <c r="AZ53" s="141">
        <v>14</v>
      </c>
      <c r="BA53" s="142">
        <v>1</v>
      </c>
      <c r="BB53" s="140">
        <v>1</v>
      </c>
      <c r="BC53" s="126" t="s">
        <v>91</v>
      </c>
      <c r="BD53" s="141">
        <v>0</v>
      </c>
      <c r="BE53" s="142">
        <v>0</v>
      </c>
      <c r="BF53" s="142">
        <v>0</v>
      </c>
      <c r="BG53" s="142" t="s">
        <v>91</v>
      </c>
      <c r="BH53" s="142">
        <v>0</v>
      </c>
      <c r="BI53" s="142">
        <v>0</v>
      </c>
      <c r="BJ53" s="140">
        <v>0</v>
      </c>
      <c r="BK53" s="126" t="s">
        <v>91</v>
      </c>
      <c r="BL53" s="141">
        <v>0</v>
      </c>
      <c r="BM53" s="142">
        <v>0</v>
      </c>
      <c r="BN53" s="140">
        <v>0.6</v>
      </c>
      <c r="BO53" s="126" t="s">
        <v>371</v>
      </c>
      <c r="BP53" s="141">
        <v>30.7</v>
      </c>
      <c r="BQ53" s="142">
        <v>1</v>
      </c>
      <c r="BR53" s="140">
        <v>0.05</v>
      </c>
      <c r="BS53" s="126" t="s">
        <v>98</v>
      </c>
      <c r="BT53" s="141">
        <v>12</v>
      </c>
      <c r="BU53" s="142">
        <v>1</v>
      </c>
      <c r="BV53" s="140">
        <v>0.05</v>
      </c>
      <c r="BW53" s="126" t="s">
        <v>99</v>
      </c>
      <c r="BX53" s="141">
        <v>10</v>
      </c>
      <c r="BY53" s="142">
        <v>1</v>
      </c>
      <c r="BZ53" s="140">
        <v>0.05</v>
      </c>
      <c r="CA53" s="126" t="s">
        <v>100</v>
      </c>
      <c r="CB53" s="141">
        <v>11</v>
      </c>
      <c r="CC53" s="142">
        <v>1</v>
      </c>
      <c r="CD53" s="140">
        <v>0.7</v>
      </c>
      <c r="CE53" s="126" t="s">
        <v>390</v>
      </c>
      <c r="CF53" s="141">
        <v>62.4</v>
      </c>
      <c r="CG53" s="142">
        <v>2</v>
      </c>
      <c r="CH53" s="140">
        <v>0.7</v>
      </c>
      <c r="CI53" s="126" t="s">
        <v>391</v>
      </c>
      <c r="CJ53" s="141">
        <v>94.06</v>
      </c>
      <c r="CK53" s="142">
        <v>2</v>
      </c>
      <c r="CL53" s="140">
        <v>0.5</v>
      </c>
      <c r="CM53" s="126" t="s">
        <v>392</v>
      </c>
      <c r="CN53" s="141">
        <v>52.19</v>
      </c>
      <c r="CO53" s="142">
        <v>1</v>
      </c>
      <c r="CP53" s="142">
        <v>0</v>
      </c>
      <c r="CQ53" s="142" t="s">
        <v>358</v>
      </c>
      <c r="CR53" s="142">
        <v>0</v>
      </c>
      <c r="CS53" s="142">
        <v>0</v>
      </c>
      <c r="CT53" s="140">
        <v>0.4</v>
      </c>
      <c r="CU53" s="126" t="s">
        <v>397</v>
      </c>
      <c r="CV53" s="141">
        <v>77.430000000000007</v>
      </c>
      <c r="CW53" s="142">
        <v>1</v>
      </c>
      <c r="CX53" s="142">
        <v>0</v>
      </c>
      <c r="CY53" s="142" t="s">
        <v>358</v>
      </c>
      <c r="CZ53" s="142">
        <v>0</v>
      </c>
      <c r="DA53" s="142">
        <v>0</v>
      </c>
      <c r="DB53" s="140">
        <v>0.3</v>
      </c>
      <c r="DC53" s="126" t="s">
        <v>212</v>
      </c>
      <c r="DD53" s="141">
        <v>244.69</v>
      </c>
      <c r="DE53" s="142">
        <v>1</v>
      </c>
    </row>
    <row r="54" spans="1:109" x14ac:dyDescent="0.35">
      <c r="A54" s="133" t="str">
        <f t="shared" si="1"/>
        <v>2021 Veloster</v>
      </c>
      <c r="C54" s="139">
        <v>2021</v>
      </c>
      <c r="D54" s="139" t="s">
        <v>340</v>
      </c>
      <c r="F54" s="134">
        <v>0.3</v>
      </c>
      <c r="G54" s="135" t="s">
        <v>91</v>
      </c>
      <c r="H54" s="136">
        <v>0</v>
      </c>
      <c r="I54" s="134">
        <v>0</v>
      </c>
      <c r="J54" s="134">
        <v>0.5</v>
      </c>
      <c r="K54" s="135" t="s">
        <v>91</v>
      </c>
      <c r="L54" s="136">
        <v>0</v>
      </c>
      <c r="M54" s="134">
        <v>0</v>
      </c>
      <c r="N54" s="134">
        <v>1.5</v>
      </c>
      <c r="O54" s="135" t="s">
        <v>91</v>
      </c>
      <c r="P54" s="136">
        <v>0</v>
      </c>
      <c r="Q54" s="134">
        <v>0</v>
      </c>
      <c r="R54" s="134">
        <v>0</v>
      </c>
      <c r="S54" s="135" t="s">
        <v>91</v>
      </c>
      <c r="T54" s="136">
        <v>0</v>
      </c>
      <c r="U54" s="134">
        <v>0</v>
      </c>
      <c r="V54" s="142">
        <v>0</v>
      </c>
      <c r="W54" s="142" t="s">
        <v>93</v>
      </c>
      <c r="X54" s="142">
        <v>4.7300000000000004</v>
      </c>
      <c r="Y54" s="142">
        <v>4</v>
      </c>
      <c r="Z54" s="134">
        <v>0</v>
      </c>
      <c r="AA54" s="135" t="s">
        <v>91</v>
      </c>
      <c r="AB54" s="136">
        <v>0</v>
      </c>
      <c r="AC54" s="134">
        <v>0</v>
      </c>
      <c r="AD54" s="140">
        <v>0</v>
      </c>
      <c r="AE54" s="126">
        <v>2630035505</v>
      </c>
      <c r="AF54" s="171">
        <v>6.85</v>
      </c>
      <c r="AG54" s="142">
        <v>1</v>
      </c>
      <c r="AH54" s="140">
        <v>0</v>
      </c>
      <c r="AI54" s="126" t="s">
        <v>91</v>
      </c>
      <c r="AJ54" s="141">
        <v>5</v>
      </c>
      <c r="AK54" s="142">
        <v>1</v>
      </c>
      <c r="AL54" s="140">
        <v>0</v>
      </c>
      <c r="AM54" s="126" t="s">
        <v>91</v>
      </c>
      <c r="AN54" s="141">
        <v>0</v>
      </c>
      <c r="AO54" s="142">
        <v>0</v>
      </c>
      <c r="AP54" s="140">
        <v>0</v>
      </c>
      <c r="AQ54" s="126" t="s">
        <v>95</v>
      </c>
      <c r="AR54" s="141">
        <v>7.11</v>
      </c>
      <c r="AS54" s="142">
        <v>1</v>
      </c>
      <c r="AT54" s="140">
        <v>0.2</v>
      </c>
      <c r="AU54" s="126" t="s">
        <v>146</v>
      </c>
      <c r="AV54" s="141">
        <v>20</v>
      </c>
      <c r="AW54" s="142">
        <v>1</v>
      </c>
      <c r="AX54" s="140">
        <v>0</v>
      </c>
      <c r="AY54" s="126" t="s">
        <v>108</v>
      </c>
      <c r="AZ54" s="141">
        <v>14</v>
      </c>
      <c r="BA54" s="142">
        <v>1</v>
      </c>
      <c r="BB54" s="140">
        <v>1</v>
      </c>
      <c r="BC54" s="126" t="s">
        <v>91</v>
      </c>
      <c r="BD54" s="141">
        <v>0</v>
      </c>
      <c r="BE54" s="142">
        <v>0</v>
      </c>
      <c r="BF54" s="142">
        <v>0</v>
      </c>
      <c r="BG54" s="142" t="s">
        <v>91</v>
      </c>
      <c r="BH54" s="142">
        <v>0</v>
      </c>
      <c r="BI54" s="142">
        <v>0</v>
      </c>
      <c r="BJ54" s="140">
        <v>0</v>
      </c>
      <c r="BK54" s="126" t="s">
        <v>91</v>
      </c>
      <c r="BL54" s="141">
        <v>0</v>
      </c>
      <c r="BM54" s="142">
        <v>0</v>
      </c>
      <c r="BN54" s="140">
        <v>0</v>
      </c>
      <c r="BO54" s="126" t="s">
        <v>91</v>
      </c>
      <c r="BP54" s="141">
        <v>0</v>
      </c>
      <c r="BQ54" s="142">
        <v>0</v>
      </c>
      <c r="BR54" s="140">
        <v>0.05</v>
      </c>
      <c r="BS54" s="126" t="s">
        <v>98</v>
      </c>
      <c r="BT54" s="141">
        <v>12</v>
      </c>
      <c r="BU54" s="142">
        <v>1</v>
      </c>
      <c r="BV54" s="140">
        <v>0.05</v>
      </c>
      <c r="BW54" s="126" t="s">
        <v>99</v>
      </c>
      <c r="BX54" s="141">
        <v>10</v>
      </c>
      <c r="BY54" s="142">
        <v>1</v>
      </c>
      <c r="BZ54" s="140">
        <v>0.05</v>
      </c>
      <c r="CA54" s="126" t="s">
        <v>147</v>
      </c>
      <c r="CB54" s="141">
        <v>13.43</v>
      </c>
      <c r="CC54" s="142">
        <v>1</v>
      </c>
      <c r="CD54" s="140">
        <v>0.7</v>
      </c>
      <c r="CE54" s="126" t="s">
        <v>109</v>
      </c>
      <c r="CF54" s="141">
        <v>52.7</v>
      </c>
      <c r="CG54" s="142">
        <v>2</v>
      </c>
      <c r="CH54" s="140">
        <v>0.6</v>
      </c>
      <c r="CI54" s="126" t="s">
        <v>141</v>
      </c>
      <c r="CJ54" s="141">
        <v>65.47</v>
      </c>
      <c r="CK54" s="142">
        <v>2</v>
      </c>
      <c r="CL54" s="140">
        <v>0.6</v>
      </c>
      <c r="CM54" s="126" t="s">
        <v>148</v>
      </c>
      <c r="CN54" s="141">
        <v>62.46</v>
      </c>
      <c r="CO54" s="142">
        <v>1</v>
      </c>
      <c r="CP54" s="142">
        <v>0</v>
      </c>
      <c r="CQ54" s="142" t="s">
        <v>128</v>
      </c>
      <c r="CR54" s="142">
        <v>2.38</v>
      </c>
      <c r="CS54" s="142">
        <v>1</v>
      </c>
      <c r="CT54" s="140">
        <v>0.4</v>
      </c>
      <c r="CU54" s="126" t="s">
        <v>149</v>
      </c>
      <c r="CV54" s="141">
        <v>104.15</v>
      </c>
      <c r="CW54" s="142">
        <v>1</v>
      </c>
      <c r="CX54" s="142">
        <v>0</v>
      </c>
      <c r="CY54" s="142" t="s">
        <v>130</v>
      </c>
      <c r="CZ54" s="142">
        <v>3.21</v>
      </c>
      <c r="DA54" s="142">
        <v>1</v>
      </c>
      <c r="DB54" s="140">
        <v>0.3</v>
      </c>
      <c r="DC54" s="126" t="s">
        <v>115</v>
      </c>
      <c r="DD54" s="141">
        <v>148.11000000000001</v>
      </c>
      <c r="DE54" s="142">
        <v>1</v>
      </c>
    </row>
    <row r="55" spans="1:109" x14ac:dyDescent="0.35">
      <c r="A55" s="133" t="str">
        <f t="shared" si="1"/>
        <v>2021 Veloster Turbo</v>
      </c>
      <c r="C55" s="139">
        <v>2021</v>
      </c>
      <c r="D55" s="139" t="s">
        <v>341</v>
      </c>
      <c r="F55" s="134">
        <v>0.3</v>
      </c>
      <c r="G55" s="135" t="s">
        <v>91</v>
      </c>
      <c r="H55" s="136">
        <v>0</v>
      </c>
      <c r="I55" s="134">
        <v>0</v>
      </c>
      <c r="J55" s="134">
        <v>0.5</v>
      </c>
      <c r="K55" s="135" t="s">
        <v>91</v>
      </c>
      <c r="L55" s="136">
        <v>0</v>
      </c>
      <c r="M55" s="134">
        <v>0</v>
      </c>
      <c r="N55" s="134">
        <v>1.5</v>
      </c>
      <c r="O55" s="135" t="s">
        <v>91</v>
      </c>
      <c r="P55" s="136">
        <v>0</v>
      </c>
      <c r="Q55" s="134">
        <v>0</v>
      </c>
      <c r="R55" s="134">
        <v>0</v>
      </c>
      <c r="S55" s="135" t="s">
        <v>91</v>
      </c>
      <c r="T55" s="136">
        <v>0</v>
      </c>
      <c r="U55" s="134">
        <v>0</v>
      </c>
      <c r="V55" s="142">
        <v>0</v>
      </c>
      <c r="W55" s="142" t="s">
        <v>93</v>
      </c>
      <c r="X55" s="142">
        <v>4.7300000000000004</v>
      </c>
      <c r="Y55" s="142">
        <v>4</v>
      </c>
      <c r="Z55" s="134">
        <v>0</v>
      </c>
      <c r="AA55" s="135" t="s">
        <v>91</v>
      </c>
      <c r="AB55" s="136">
        <v>0</v>
      </c>
      <c r="AC55" s="134">
        <v>0</v>
      </c>
      <c r="AD55" s="140">
        <v>0</v>
      </c>
      <c r="AE55" s="126">
        <v>2630035505</v>
      </c>
      <c r="AF55" s="171">
        <v>6.85</v>
      </c>
      <c r="AG55" s="142">
        <v>1</v>
      </c>
      <c r="AH55" s="140">
        <v>0</v>
      </c>
      <c r="AI55" s="126" t="s">
        <v>91</v>
      </c>
      <c r="AJ55" s="141">
        <v>5</v>
      </c>
      <c r="AK55" s="142">
        <v>1</v>
      </c>
      <c r="AL55" s="140">
        <v>0</v>
      </c>
      <c r="AM55" s="126" t="s">
        <v>91</v>
      </c>
      <c r="AN55" s="141">
        <v>0</v>
      </c>
      <c r="AO55" s="142">
        <v>0</v>
      </c>
      <c r="AP55" s="140">
        <v>0</v>
      </c>
      <c r="AQ55" s="126" t="s">
        <v>95</v>
      </c>
      <c r="AR55" s="141">
        <v>7.11</v>
      </c>
      <c r="AS55" s="142">
        <v>1</v>
      </c>
      <c r="AT55" s="140">
        <v>0.2</v>
      </c>
      <c r="AU55" s="126" t="s">
        <v>146</v>
      </c>
      <c r="AV55" s="141">
        <v>20</v>
      </c>
      <c r="AW55" s="142">
        <v>1</v>
      </c>
      <c r="AX55" s="140">
        <v>0</v>
      </c>
      <c r="AY55" s="126" t="s">
        <v>108</v>
      </c>
      <c r="AZ55" s="141">
        <v>14</v>
      </c>
      <c r="BA55" s="142">
        <v>1</v>
      </c>
      <c r="BB55" s="140">
        <v>1</v>
      </c>
      <c r="BC55" s="126" t="s">
        <v>91</v>
      </c>
      <c r="BD55" s="141">
        <v>0</v>
      </c>
      <c r="BE55" s="142">
        <v>0</v>
      </c>
      <c r="BF55" s="142">
        <v>0</v>
      </c>
      <c r="BG55" s="142" t="s">
        <v>91</v>
      </c>
      <c r="BH55" s="142">
        <v>0</v>
      </c>
      <c r="BI55" s="142">
        <v>0</v>
      </c>
      <c r="BJ55" s="140">
        <v>0</v>
      </c>
      <c r="BK55" s="126" t="s">
        <v>91</v>
      </c>
      <c r="BL55" s="141">
        <v>0</v>
      </c>
      <c r="BM55" s="142">
        <v>0</v>
      </c>
      <c r="BN55" s="140">
        <v>0</v>
      </c>
      <c r="BO55" s="126" t="s">
        <v>91</v>
      </c>
      <c r="BP55" s="141">
        <v>0</v>
      </c>
      <c r="BQ55" s="142">
        <v>0</v>
      </c>
      <c r="BR55" s="140">
        <v>0.05</v>
      </c>
      <c r="BS55" s="126" t="s">
        <v>98</v>
      </c>
      <c r="BT55" s="141">
        <v>12</v>
      </c>
      <c r="BU55" s="142">
        <v>1</v>
      </c>
      <c r="BV55" s="140">
        <v>0.05</v>
      </c>
      <c r="BW55" s="126" t="s">
        <v>99</v>
      </c>
      <c r="BX55" s="141">
        <v>10</v>
      </c>
      <c r="BY55" s="142">
        <v>1</v>
      </c>
      <c r="BZ55" s="140">
        <v>0.05</v>
      </c>
      <c r="CA55" s="126" t="s">
        <v>147</v>
      </c>
      <c r="CB55" s="141">
        <v>13.43</v>
      </c>
      <c r="CC55" s="142">
        <v>1</v>
      </c>
      <c r="CD55" s="140">
        <v>0.7</v>
      </c>
      <c r="CE55" s="126" t="s">
        <v>109</v>
      </c>
      <c r="CF55" s="141">
        <v>52.7</v>
      </c>
      <c r="CG55" s="142">
        <v>2</v>
      </c>
      <c r="CH55" s="140">
        <v>0.6</v>
      </c>
      <c r="CI55" s="126" t="s">
        <v>110</v>
      </c>
      <c r="CJ55" s="141">
        <v>58.69</v>
      </c>
      <c r="CK55" s="142">
        <v>2</v>
      </c>
      <c r="CL55" s="140">
        <v>0.6</v>
      </c>
      <c r="CM55" s="126" t="s">
        <v>148</v>
      </c>
      <c r="CN55" s="141">
        <v>62.46</v>
      </c>
      <c r="CO55" s="142">
        <v>1</v>
      </c>
      <c r="CP55" s="142">
        <v>0</v>
      </c>
      <c r="CQ55" s="142" t="s">
        <v>128</v>
      </c>
      <c r="CR55" s="142">
        <v>2.38</v>
      </c>
      <c r="CS55" s="142">
        <v>1</v>
      </c>
      <c r="CT55" s="140">
        <v>0.4</v>
      </c>
      <c r="CU55" s="126" t="s">
        <v>151</v>
      </c>
      <c r="CV55" s="141">
        <v>104.15</v>
      </c>
      <c r="CW55" s="142">
        <v>1</v>
      </c>
      <c r="CX55" s="142">
        <v>0</v>
      </c>
      <c r="CY55" s="142" t="s">
        <v>135</v>
      </c>
      <c r="CZ55" s="142">
        <v>4.33</v>
      </c>
      <c r="DA55" s="142">
        <v>1</v>
      </c>
      <c r="DB55" s="140">
        <v>0.3</v>
      </c>
      <c r="DC55" s="126" t="s">
        <v>115</v>
      </c>
      <c r="DD55" s="141">
        <v>148.11000000000001</v>
      </c>
      <c r="DE55" s="142">
        <v>1</v>
      </c>
    </row>
    <row r="56" spans="1:109" x14ac:dyDescent="0.35">
      <c r="A56" s="133" t="str">
        <f t="shared" si="1"/>
        <v>2021 Veloster N</v>
      </c>
      <c r="C56" s="139">
        <v>2021</v>
      </c>
      <c r="D56" s="139" t="s">
        <v>342</v>
      </c>
      <c r="F56" s="134">
        <v>0.3</v>
      </c>
      <c r="G56" s="135" t="s">
        <v>91</v>
      </c>
      <c r="H56" s="136">
        <v>0</v>
      </c>
      <c r="I56" s="134">
        <v>0</v>
      </c>
      <c r="J56" s="134">
        <v>0.5</v>
      </c>
      <c r="K56" s="135" t="s">
        <v>91</v>
      </c>
      <c r="L56" s="136">
        <v>0</v>
      </c>
      <c r="M56" s="134">
        <v>0</v>
      </c>
      <c r="N56" s="134">
        <v>1.5</v>
      </c>
      <c r="O56" s="135" t="s">
        <v>91</v>
      </c>
      <c r="P56" s="136">
        <v>0</v>
      </c>
      <c r="Q56" s="134">
        <v>0</v>
      </c>
      <c r="R56" s="134">
        <v>0</v>
      </c>
      <c r="S56" s="135" t="s">
        <v>91</v>
      </c>
      <c r="T56" s="136">
        <v>0</v>
      </c>
      <c r="U56" s="134">
        <v>0</v>
      </c>
      <c r="V56" s="142">
        <v>0</v>
      </c>
      <c r="W56" s="142" t="s">
        <v>153</v>
      </c>
      <c r="X56" s="142">
        <v>6.94</v>
      </c>
      <c r="Y56" s="142">
        <v>4.8</v>
      </c>
      <c r="Z56" s="134">
        <v>0</v>
      </c>
      <c r="AA56" s="135" t="s">
        <v>91</v>
      </c>
      <c r="AB56" s="136">
        <v>0</v>
      </c>
      <c r="AC56" s="134">
        <v>0</v>
      </c>
      <c r="AD56" s="140">
        <v>0</v>
      </c>
      <c r="AE56" s="126">
        <v>2630035505</v>
      </c>
      <c r="AF56" s="171">
        <v>6.85</v>
      </c>
      <c r="AG56" s="142">
        <v>1</v>
      </c>
      <c r="AH56" s="140">
        <v>0</v>
      </c>
      <c r="AI56" s="126" t="s">
        <v>91</v>
      </c>
      <c r="AJ56" s="141">
        <v>5</v>
      </c>
      <c r="AK56" s="142">
        <v>1</v>
      </c>
      <c r="AL56" s="140">
        <v>0</v>
      </c>
      <c r="AM56" s="126" t="s">
        <v>91</v>
      </c>
      <c r="AN56" s="141">
        <v>0</v>
      </c>
      <c r="AO56" s="142">
        <v>0</v>
      </c>
      <c r="AP56" s="140">
        <v>0</v>
      </c>
      <c r="AQ56" s="126" t="s">
        <v>95</v>
      </c>
      <c r="AR56" s="141">
        <v>7.11</v>
      </c>
      <c r="AS56" s="142">
        <v>1</v>
      </c>
      <c r="AT56" s="140">
        <v>0.2</v>
      </c>
      <c r="AU56" s="126" t="s">
        <v>146</v>
      </c>
      <c r="AV56" s="141">
        <v>20</v>
      </c>
      <c r="AW56" s="142">
        <v>1</v>
      </c>
      <c r="AX56" s="140">
        <v>0</v>
      </c>
      <c r="AY56" s="126" t="s">
        <v>154</v>
      </c>
      <c r="AZ56" s="141">
        <v>32</v>
      </c>
      <c r="BA56" s="142">
        <v>1</v>
      </c>
      <c r="BB56" s="140">
        <v>1</v>
      </c>
      <c r="BC56" s="126" t="s">
        <v>91</v>
      </c>
      <c r="BD56" s="141">
        <v>0</v>
      </c>
      <c r="BE56" s="142">
        <v>0</v>
      </c>
      <c r="BF56" s="142">
        <v>0</v>
      </c>
      <c r="BG56" s="142" t="s">
        <v>91</v>
      </c>
      <c r="BH56" s="142">
        <v>0</v>
      </c>
      <c r="BI56" s="142">
        <v>0</v>
      </c>
      <c r="BJ56" s="140">
        <v>0</v>
      </c>
      <c r="BK56" s="126" t="s">
        <v>91</v>
      </c>
      <c r="BL56" s="141">
        <v>0</v>
      </c>
      <c r="BM56" s="142">
        <v>0</v>
      </c>
      <c r="BN56" s="140">
        <v>0</v>
      </c>
      <c r="BO56" s="126" t="s">
        <v>91</v>
      </c>
      <c r="BP56" s="141">
        <v>0</v>
      </c>
      <c r="BQ56" s="142">
        <v>0</v>
      </c>
      <c r="BR56" s="140">
        <v>0.05</v>
      </c>
      <c r="BS56" s="126" t="s">
        <v>98</v>
      </c>
      <c r="BT56" s="141">
        <v>12</v>
      </c>
      <c r="BU56" s="142">
        <v>1</v>
      </c>
      <c r="BV56" s="140">
        <v>0.05</v>
      </c>
      <c r="BW56" s="126" t="s">
        <v>99</v>
      </c>
      <c r="BX56" s="141">
        <v>10</v>
      </c>
      <c r="BY56" s="142">
        <v>1</v>
      </c>
      <c r="BZ56" s="140">
        <v>0.05</v>
      </c>
      <c r="CA56" s="126" t="s">
        <v>147</v>
      </c>
      <c r="CB56" s="141">
        <v>13.43</v>
      </c>
      <c r="CC56" s="142">
        <v>1</v>
      </c>
      <c r="CD56" s="140">
        <v>0.7</v>
      </c>
      <c r="CE56" s="126" t="s">
        <v>155</v>
      </c>
      <c r="CF56" s="141">
        <v>59.32</v>
      </c>
      <c r="CG56" s="142">
        <v>2</v>
      </c>
      <c r="CH56" s="140">
        <v>0.6</v>
      </c>
      <c r="CI56" s="126" t="s">
        <v>156</v>
      </c>
      <c r="CJ56" s="141">
        <v>99.38</v>
      </c>
      <c r="CK56" s="142">
        <v>2</v>
      </c>
      <c r="CL56" s="140">
        <v>0.6</v>
      </c>
      <c r="CM56" s="126" t="s">
        <v>157</v>
      </c>
      <c r="CN56" s="141">
        <v>215.51</v>
      </c>
      <c r="CO56" s="142">
        <v>1</v>
      </c>
      <c r="CP56" s="142">
        <v>0</v>
      </c>
      <c r="CQ56" s="142" t="s">
        <v>91</v>
      </c>
      <c r="CR56" s="142">
        <v>0</v>
      </c>
      <c r="CS56" s="142">
        <v>0</v>
      </c>
      <c r="CT56" s="140">
        <v>0.4</v>
      </c>
      <c r="CU56" s="126" t="s">
        <v>158</v>
      </c>
      <c r="CV56" s="141">
        <v>336.54</v>
      </c>
      <c r="CW56" s="142">
        <v>1</v>
      </c>
      <c r="CX56" s="142">
        <v>0</v>
      </c>
      <c r="CY56" s="142" t="s">
        <v>91</v>
      </c>
      <c r="CZ56" s="142">
        <v>0</v>
      </c>
      <c r="DA56" s="142">
        <v>0</v>
      </c>
      <c r="DB56" s="140">
        <v>0.3</v>
      </c>
      <c r="DC56" s="126" t="s">
        <v>144</v>
      </c>
      <c r="DD56" s="141">
        <v>239.82</v>
      </c>
      <c r="DE56" s="142">
        <v>1</v>
      </c>
    </row>
    <row r="57" spans="1:109" x14ac:dyDescent="0.35">
      <c r="A57" s="133" t="str">
        <f t="shared" si="1"/>
        <v>2022 Veloster N</v>
      </c>
      <c r="C57" s="139">
        <v>2022</v>
      </c>
      <c r="D57" s="139" t="s">
        <v>343</v>
      </c>
      <c r="F57" s="134">
        <v>0.3</v>
      </c>
      <c r="G57" s="135" t="s">
        <v>91</v>
      </c>
      <c r="H57" s="136">
        <v>0</v>
      </c>
      <c r="I57" s="134">
        <v>0</v>
      </c>
      <c r="J57" s="134">
        <v>0.5</v>
      </c>
      <c r="K57" s="135" t="s">
        <v>91</v>
      </c>
      <c r="L57" s="136">
        <v>0</v>
      </c>
      <c r="M57" s="134">
        <v>0</v>
      </c>
      <c r="N57" s="134">
        <v>1.5</v>
      </c>
      <c r="O57" s="135" t="s">
        <v>91</v>
      </c>
      <c r="P57" s="136">
        <v>0</v>
      </c>
      <c r="Q57" s="134">
        <v>0</v>
      </c>
      <c r="R57" s="134">
        <v>0</v>
      </c>
      <c r="S57" s="135" t="s">
        <v>91</v>
      </c>
      <c r="T57" s="136">
        <v>0</v>
      </c>
      <c r="U57" s="134">
        <v>0</v>
      </c>
      <c r="V57" s="142">
        <v>0</v>
      </c>
      <c r="W57" s="142" t="s">
        <v>153</v>
      </c>
      <c r="X57" s="142">
        <v>6.94</v>
      </c>
      <c r="Y57" s="142">
        <v>4.8</v>
      </c>
      <c r="Z57" s="134">
        <v>0</v>
      </c>
      <c r="AA57" s="135" t="s">
        <v>91</v>
      </c>
      <c r="AB57" s="136">
        <v>0</v>
      </c>
      <c r="AC57" s="134">
        <v>0</v>
      </c>
      <c r="AD57" s="140">
        <v>0</v>
      </c>
      <c r="AE57" s="126">
        <v>2630035505</v>
      </c>
      <c r="AF57" s="171">
        <v>6.85</v>
      </c>
      <c r="AG57" s="142">
        <v>1</v>
      </c>
      <c r="AH57" s="140">
        <v>0</v>
      </c>
      <c r="AI57" s="126" t="s">
        <v>91</v>
      </c>
      <c r="AJ57" s="141">
        <v>5</v>
      </c>
      <c r="AK57" s="142">
        <v>1</v>
      </c>
      <c r="AL57" s="140">
        <v>0</v>
      </c>
      <c r="AM57" s="126" t="s">
        <v>91</v>
      </c>
      <c r="AN57" s="141">
        <v>0</v>
      </c>
      <c r="AO57" s="142">
        <v>0</v>
      </c>
      <c r="AP57" s="140">
        <v>0</v>
      </c>
      <c r="AQ57" s="126" t="s">
        <v>95</v>
      </c>
      <c r="AR57" s="141">
        <v>7.11</v>
      </c>
      <c r="AS57" s="142">
        <v>1</v>
      </c>
      <c r="AT57" s="140">
        <v>0.2</v>
      </c>
      <c r="AU57" s="126" t="s">
        <v>146</v>
      </c>
      <c r="AV57" s="141">
        <v>20</v>
      </c>
      <c r="AW57" s="142">
        <v>1</v>
      </c>
      <c r="AX57" s="140">
        <v>0</v>
      </c>
      <c r="AY57" s="126" t="s">
        <v>154</v>
      </c>
      <c r="AZ57" s="141">
        <v>32</v>
      </c>
      <c r="BA57" s="142">
        <v>1</v>
      </c>
      <c r="BB57" s="140">
        <v>1</v>
      </c>
      <c r="BC57" s="126" t="s">
        <v>91</v>
      </c>
      <c r="BD57" s="141">
        <v>0</v>
      </c>
      <c r="BE57" s="142">
        <v>0</v>
      </c>
      <c r="BF57" s="142">
        <v>0</v>
      </c>
      <c r="BG57" s="142" t="s">
        <v>91</v>
      </c>
      <c r="BH57" s="142">
        <v>0</v>
      </c>
      <c r="BI57" s="142">
        <v>0</v>
      </c>
      <c r="BJ57" s="140">
        <v>0</v>
      </c>
      <c r="BK57" s="126" t="s">
        <v>91</v>
      </c>
      <c r="BL57" s="141">
        <v>0</v>
      </c>
      <c r="BM57" s="142">
        <v>0</v>
      </c>
      <c r="BN57" s="140">
        <v>0</v>
      </c>
      <c r="BO57" s="126" t="s">
        <v>91</v>
      </c>
      <c r="BP57" s="141">
        <v>0</v>
      </c>
      <c r="BQ57" s="142">
        <v>0</v>
      </c>
      <c r="BR57" s="140">
        <v>0.05</v>
      </c>
      <c r="BS57" s="126" t="s">
        <v>98</v>
      </c>
      <c r="BT57" s="141">
        <v>12</v>
      </c>
      <c r="BU57" s="142">
        <v>1</v>
      </c>
      <c r="BV57" s="140">
        <v>0.05</v>
      </c>
      <c r="BW57" s="126" t="s">
        <v>99</v>
      </c>
      <c r="BX57" s="141">
        <v>10</v>
      </c>
      <c r="BY57" s="142">
        <v>1</v>
      </c>
      <c r="BZ57" s="140">
        <v>0.05</v>
      </c>
      <c r="CA57" s="126" t="s">
        <v>147</v>
      </c>
      <c r="CB57" s="141">
        <v>13.43</v>
      </c>
      <c r="CC57" s="142">
        <v>1</v>
      </c>
      <c r="CD57" s="140">
        <v>0.7</v>
      </c>
      <c r="CE57" s="126" t="s">
        <v>155</v>
      </c>
      <c r="CF57" s="141">
        <v>59.32</v>
      </c>
      <c r="CG57" s="142">
        <v>2</v>
      </c>
      <c r="CH57" s="140">
        <v>0.6</v>
      </c>
      <c r="CI57" s="126" t="s">
        <v>156</v>
      </c>
      <c r="CJ57" s="141">
        <v>99.38</v>
      </c>
      <c r="CK57" s="142">
        <v>2</v>
      </c>
      <c r="CL57" s="140">
        <v>0.6</v>
      </c>
      <c r="CM57" s="126" t="s">
        <v>157</v>
      </c>
      <c r="CN57" s="141">
        <v>215.51</v>
      </c>
      <c r="CO57" s="142">
        <v>1</v>
      </c>
      <c r="CP57" s="142">
        <v>0</v>
      </c>
      <c r="CQ57" s="142" t="s">
        <v>91</v>
      </c>
      <c r="CR57" s="142">
        <v>0</v>
      </c>
      <c r="CS57" s="142">
        <v>0</v>
      </c>
      <c r="CT57" s="140">
        <v>0.4</v>
      </c>
      <c r="CU57" s="126" t="s">
        <v>158</v>
      </c>
      <c r="CV57" s="141">
        <v>336.54</v>
      </c>
      <c r="CW57" s="142">
        <v>1</v>
      </c>
      <c r="CX57" s="142">
        <v>0</v>
      </c>
      <c r="CY57" s="142" t="s">
        <v>91</v>
      </c>
      <c r="CZ57" s="142">
        <v>0</v>
      </c>
      <c r="DA57" s="142">
        <v>0</v>
      </c>
      <c r="DB57" s="140">
        <v>0.3</v>
      </c>
      <c r="DC57" s="126" t="s">
        <v>144</v>
      </c>
      <c r="DD57" s="141">
        <v>239.82</v>
      </c>
      <c r="DE57" s="142">
        <v>1</v>
      </c>
    </row>
    <row r="58" spans="1:109" ht="26" x14ac:dyDescent="0.35">
      <c r="A58" s="133" t="str">
        <f t="shared" si="1"/>
        <v>2021 Venue (Essential, Preferred, Trend)</v>
      </c>
      <c r="C58" s="139">
        <v>2021</v>
      </c>
      <c r="D58" s="139" t="s">
        <v>344</v>
      </c>
      <c r="F58" s="134">
        <v>0.3</v>
      </c>
      <c r="G58" s="135" t="s">
        <v>91</v>
      </c>
      <c r="H58" s="136">
        <v>0</v>
      </c>
      <c r="I58" s="134">
        <v>0</v>
      </c>
      <c r="J58" s="134">
        <v>0.5</v>
      </c>
      <c r="K58" s="135" t="s">
        <v>91</v>
      </c>
      <c r="L58" s="136">
        <v>0</v>
      </c>
      <c r="M58" s="134">
        <v>0</v>
      </c>
      <c r="N58" s="134">
        <v>1.5</v>
      </c>
      <c r="O58" s="135" t="s">
        <v>91</v>
      </c>
      <c r="P58" s="136">
        <v>0</v>
      </c>
      <c r="Q58" s="134">
        <v>0</v>
      </c>
      <c r="R58" s="134">
        <v>0</v>
      </c>
      <c r="S58" s="135" t="s">
        <v>91</v>
      </c>
      <c r="T58" s="136">
        <v>0</v>
      </c>
      <c r="U58" s="134">
        <v>0</v>
      </c>
      <c r="V58" s="142">
        <v>0</v>
      </c>
      <c r="W58" s="142" t="s">
        <v>93</v>
      </c>
      <c r="X58" s="142">
        <v>4.7300000000000004</v>
      </c>
      <c r="Y58" s="142">
        <v>3.8</v>
      </c>
      <c r="Z58" s="134">
        <v>0</v>
      </c>
      <c r="AA58" s="135" t="s">
        <v>91</v>
      </c>
      <c r="AB58" s="136">
        <v>0</v>
      </c>
      <c r="AC58" s="134">
        <v>0</v>
      </c>
      <c r="AD58" s="140">
        <v>0</v>
      </c>
      <c r="AE58" s="126" t="s">
        <v>177</v>
      </c>
      <c r="AF58" s="165">
        <v>11.2</v>
      </c>
      <c r="AG58" s="142">
        <v>1</v>
      </c>
      <c r="AH58" s="140">
        <v>0</v>
      </c>
      <c r="AI58" s="126" t="s">
        <v>91</v>
      </c>
      <c r="AJ58" s="141">
        <v>5</v>
      </c>
      <c r="AK58" s="142">
        <v>1</v>
      </c>
      <c r="AL58" s="140">
        <v>0</v>
      </c>
      <c r="AM58" s="126" t="s">
        <v>91</v>
      </c>
      <c r="AN58" s="141">
        <v>0</v>
      </c>
      <c r="AO58" s="142">
        <v>0</v>
      </c>
      <c r="AP58" s="140">
        <v>0</v>
      </c>
      <c r="AQ58" s="126" t="s">
        <v>95</v>
      </c>
      <c r="AR58" s="141">
        <v>7.11</v>
      </c>
      <c r="AS58" s="142">
        <v>1</v>
      </c>
      <c r="AT58" s="140">
        <v>0.2</v>
      </c>
      <c r="AU58" s="126" t="s">
        <v>146</v>
      </c>
      <c r="AV58" s="141">
        <v>20</v>
      </c>
      <c r="AW58" s="142">
        <v>1</v>
      </c>
      <c r="AX58" s="140">
        <v>0</v>
      </c>
      <c r="AY58" s="126" t="s">
        <v>197</v>
      </c>
      <c r="AZ58" s="141">
        <v>14</v>
      </c>
      <c r="BA58" s="142">
        <v>1</v>
      </c>
      <c r="BB58" s="140">
        <v>1</v>
      </c>
      <c r="BC58" s="126" t="s">
        <v>91</v>
      </c>
      <c r="BD58" s="141">
        <v>0</v>
      </c>
      <c r="BE58" s="142">
        <v>0</v>
      </c>
      <c r="BF58" s="142">
        <v>0.4</v>
      </c>
      <c r="BG58" s="142" t="s">
        <v>300</v>
      </c>
      <c r="BH58" s="142">
        <v>7.93</v>
      </c>
      <c r="BI58" s="142">
        <v>2</v>
      </c>
      <c r="BJ58" s="140">
        <v>0</v>
      </c>
      <c r="BK58" s="126" t="s">
        <v>91</v>
      </c>
      <c r="BL58" s="141">
        <v>0</v>
      </c>
      <c r="BM58" s="142">
        <v>0</v>
      </c>
      <c r="BN58" s="140">
        <v>0</v>
      </c>
      <c r="BO58" s="126" t="s">
        <v>91</v>
      </c>
      <c r="BP58" s="141">
        <v>0</v>
      </c>
      <c r="BQ58" s="142">
        <v>0</v>
      </c>
      <c r="BR58" s="140">
        <v>0.05</v>
      </c>
      <c r="BS58" s="126" t="s">
        <v>98</v>
      </c>
      <c r="BT58" s="141">
        <v>12</v>
      </c>
      <c r="BU58" s="142">
        <v>1</v>
      </c>
      <c r="BV58" s="140">
        <v>0.05</v>
      </c>
      <c r="BW58" s="126" t="s">
        <v>99</v>
      </c>
      <c r="BX58" s="141">
        <v>10</v>
      </c>
      <c r="BY58" s="142">
        <v>1</v>
      </c>
      <c r="BZ58" s="140">
        <v>0.05</v>
      </c>
      <c r="CA58" s="126" t="s">
        <v>198</v>
      </c>
      <c r="CB58" s="141">
        <v>23.61</v>
      </c>
      <c r="CC58" s="142">
        <v>1</v>
      </c>
      <c r="CD58" s="140">
        <v>0.6</v>
      </c>
      <c r="CE58" s="126" t="s">
        <v>118</v>
      </c>
      <c r="CF58" s="141">
        <v>52.92</v>
      </c>
      <c r="CG58" s="142">
        <v>2</v>
      </c>
      <c r="CH58" s="140">
        <v>0.6</v>
      </c>
      <c r="CI58" s="126" t="s">
        <v>119</v>
      </c>
      <c r="CJ58" s="141">
        <v>65.47</v>
      </c>
      <c r="CK58" s="142">
        <v>2</v>
      </c>
      <c r="CL58" s="140">
        <v>0.5</v>
      </c>
      <c r="CM58" s="126" t="s">
        <v>199</v>
      </c>
      <c r="CN58" s="141">
        <v>85.09</v>
      </c>
      <c r="CO58" s="142">
        <v>1</v>
      </c>
      <c r="CP58" s="142">
        <v>0</v>
      </c>
      <c r="CQ58" s="142" t="s">
        <v>200</v>
      </c>
      <c r="CR58" s="142">
        <v>3.82</v>
      </c>
      <c r="CS58" s="142">
        <v>1</v>
      </c>
      <c r="CT58" s="140">
        <v>0.4</v>
      </c>
      <c r="CU58" s="126" t="s">
        <v>201</v>
      </c>
      <c r="CV58" s="141">
        <v>99.53</v>
      </c>
      <c r="CW58" s="142">
        <v>1</v>
      </c>
      <c r="CX58" s="142">
        <v>0</v>
      </c>
      <c r="CY58" s="142" t="s">
        <v>91</v>
      </c>
      <c r="CZ58" s="142">
        <v>0</v>
      </c>
      <c r="DA58" s="142">
        <v>0</v>
      </c>
      <c r="DB58" s="140">
        <v>0.3</v>
      </c>
      <c r="DC58" s="126" t="s">
        <v>307</v>
      </c>
      <c r="DD58" s="141">
        <v>129.85</v>
      </c>
      <c r="DE58" s="142">
        <v>1</v>
      </c>
    </row>
    <row r="59" spans="1:109" x14ac:dyDescent="0.35">
      <c r="A59" s="133" t="str">
        <f t="shared" si="1"/>
        <v>2021 Venue (Ultimate)</v>
      </c>
      <c r="C59" s="139">
        <v>2021</v>
      </c>
      <c r="D59" s="139" t="s">
        <v>345</v>
      </c>
      <c r="F59" s="134">
        <v>0.3</v>
      </c>
      <c r="G59" s="135" t="s">
        <v>91</v>
      </c>
      <c r="H59" s="136">
        <v>0</v>
      </c>
      <c r="I59" s="134">
        <v>0</v>
      </c>
      <c r="J59" s="134">
        <v>0.5</v>
      </c>
      <c r="K59" s="135" t="s">
        <v>91</v>
      </c>
      <c r="L59" s="136">
        <v>0</v>
      </c>
      <c r="M59" s="134">
        <v>0</v>
      </c>
      <c r="N59" s="134">
        <v>1.5</v>
      </c>
      <c r="O59" s="135" t="s">
        <v>91</v>
      </c>
      <c r="P59" s="136">
        <v>0</v>
      </c>
      <c r="Q59" s="134">
        <v>0</v>
      </c>
      <c r="R59" s="134">
        <v>0</v>
      </c>
      <c r="S59" s="135" t="s">
        <v>91</v>
      </c>
      <c r="T59" s="136">
        <v>0</v>
      </c>
      <c r="U59" s="134">
        <v>0</v>
      </c>
      <c r="V59" s="142">
        <v>0</v>
      </c>
      <c r="W59" s="142" t="s">
        <v>93</v>
      </c>
      <c r="X59" s="142">
        <v>4.7300000000000004</v>
      </c>
      <c r="Y59" s="142">
        <v>3.8</v>
      </c>
      <c r="Z59" s="134">
        <v>0</v>
      </c>
      <c r="AA59" s="135" t="s">
        <v>91</v>
      </c>
      <c r="AB59" s="136">
        <v>0</v>
      </c>
      <c r="AC59" s="134">
        <v>0</v>
      </c>
      <c r="AD59" s="140">
        <v>0</v>
      </c>
      <c r="AE59" s="126" t="s">
        <v>177</v>
      </c>
      <c r="AF59" s="165">
        <v>11.2</v>
      </c>
      <c r="AG59" s="142">
        <v>1</v>
      </c>
      <c r="AH59" s="140">
        <v>0</v>
      </c>
      <c r="AI59" s="126" t="s">
        <v>91</v>
      </c>
      <c r="AJ59" s="141">
        <v>5</v>
      </c>
      <c r="AK59" s="142">
        <v>1</v>
      </c>
      <c r="AL59" s="140">
        <v>0</v>
      </c>
      <c r="AM59" s="126" t="s">
        <v>91</v>
      </c>
      <c r="AN59" s="141">
        <v>0</v>
      </c>
      <c r="AO59" s="142">
        <v>0</v>
      </c>
      <c r="AP59" s="140">
        <v>0</v>
      </c>
      <c r="AQ59" s="126" t="s">
        <v>95</v>
      </c>
      <c r="AR59" s="141">
        <v>7.11</v>
      </c>
      <c r="AS59" s="142">
        <v>1</v>
      </c>
      <c r="AT59" s="140">
        <v>0.2</v>
      </c>
      <c r="AU59" s="126" t="s">
        <v>146</v>
      </c>
      <c r="AV59" s="141">
        <v>20</v>
      </c>
      <c r="AW59" s="142">
        <v>1</v>
      </c>
      <c r="AX59" s="140">
        <v>0</v>
      </c>
      <c r="AY59" s="126" t="s">
        <v>197</v>
      </c>
      <c r="AZ59" s="141">
        <v>14</v>
      </c>
      <c r="BA59" s="142">
        <v>1</v>
      </c>
      <c r="BB59" s="140">
        <v>1</v>
      </c>
      <c r="BC59" s="126" t="s">
        <v>91</v>
      </c>
      <c r="BD59" s="141">
        <v>0</v>
      </c>
      <c r="BE59" s="142">
        <v>0</v>
      </c>
      <c r="BF59" s="142">
        <v>0.4</v>
      </c>
      <c r="BG59" s="142" t="s">
        <v>300</v>
      </c>
      <c r="BH59" s="142">
        <v>7.93</v>
      </c>
      <c r="BI59" s="142">
        <v>2</v>
      </c>
      <c r="BJ59" s="140">
        <v>0</v>
      </c>
      <c r="BK59" s="126" t="s">
        <v>91</v>
      </c>
      <c r="BL59" s="141">
        <v>0</v>
      </c>
      <c r="BM59" s="142">
        <v>0</v>
      </c>
      <c r="BN59" s="140">
        <v>0</v>
      </c>
      <c r="BO59" s="126" t="s">
        <v>91</v>
      </c>
      <c r="BP59" s="141">
        <v>0</v>
      </c>
      <c r="BQ59" s="142">
        <v>0</v>
      </c>
      <c r="BR59" s="140">
        <v>0.05</v>
      </c>
      <c r="BS59" s="126" t="s">
        <v>98</v>
      </c>
      <c r="BT59" s="141">
        <v>12</v>
      </c>
      <c r="BU59" s="142">
        <v>1</v>
      </c>
      <c r="BV59" s="140">
        <v>0.05</v>
      </c>
      <c r="BW59" s="126" t="s">
        <v>99</v>
      </c>
      <c r="BX59" s="141">
        <v>10</v>
      </c>
      <c r="BY59" s="142">
        <v>1</v>
      </c>
      <c r="BZ59" s="140">
        <v>0.05</v>
      </c>
      <c r="CA59" s="126" t="s">
        <v>198</v>
      </c>
      <c r="CB59" s="141">
        <v>23.61</v>
      </c>
      <c r="CC59" s="142">
        <v>1</v>
      </c>
      <c r="CD59" s="140">
        <v>0.6</v>
      </c>
      <c r="CE59" s="126" t="s">
        <v>124</v>
      </c>
      <c r="CF59" s="141">
        <v>79.39</v>
      </c>
      <c r="CG59" s="142">
        <v>2</v>
      </c>
      <c r="CH59" s="140">
        <v>0.6</v>
      </c>
      <c r="CI59" s="126" t="s">
        <v>119</v>
      </c>
      <c r="CJ59" s="141">
        <v>65.47</v>
      </c>
      <c r="CK59" s="142">
        <v>2</v>
      </c>
      <c r="CL59" s="140">
        <v>0.5</v>
      </c>
      <c r="CM59" s="126" t="s">
        <v>203</v>
      </c>
      <c r="CN59" s="141">
        <v>50.53</v>
      </c>
      <c r="CO59" s="142">
        <v>1</v>
      </c>
      <c r="CP59" s="142">
        <v>0</v>
      </c>
      <c r="CQ59" s="142" t="s">
        <v>200</v>
      </c>
      <c r="CR59" s="142">
        <v>3.82</v>
      </c>
      <c r="CS59" s="142">
        <v>1</v>
      </c>
      <c r="CT59" s="140">
        <v>0.4</v>
      </c>
      <c r="CU59" s="126" t="s">
        <v>201</v>
      </c>
      <c r="CV59" s="141">
        <v>99.53</v>
      </c>
      <c r="CW59" s="142">
        <v>1</v>
      </c>
      <c r="CX59" s="142">
        <v>0</v>
      </c>
      <c r="CY59" s="142" t="s">
        <v>91</v>
      </c>
      <c r="CZ59" s="142">
        <v>0</v>
      </c>
      <c r="DA59" s="142">
        <v>0</v>
      </c>
      <c r="DB59" s="140">
        <v>0.3</v>
      </c>
      <c r="DC59" s="126" t="s">
        <v>307</v>
      </c>
      <c r="DD59" s="141">
        <v>129.85</v>
      </c>
      <c r="DE59" s="142">
        <v>1</v>
      </c>
    </row>
    <row r="60" spans="1:109" ht="26" x14ac:dyDescent="0.35">
      <c r="A60" s="133" t="str">
        <f t="shared" si="1"/>
        <v>2022 Venue</v>
      </c>
      <c r="C60" s="139">
        <v>2022</v>
      </c>
      <c r="D60" s="139" t="s">
        <v>346</v>
      </c>
      <c r="F60" s="134">
        <v>0.3</v>
      </c>
      <c r="G60" s="135" t="s">
        <v>91</v>
      </c>
      <c r="H60" s="136">
        <v>0</v>
      </c>
      <c r="I60" s="134">
        <v>0</v>
      </c>
      <c r="J60" s="134">
        <v>0.5</v>
      </c>
      <c r="K60" s="135" t="s">
        <v>91</v>
      </c>
      <c r="L60" s="136">
        <v>0</v>
      </c>
      <c r="M60" s="134">
        <v>0</v>
      </c>
      <c r="N60" s="134">
        <v>1.5</v>
      </c>
      <c r="O60" s="135" t="s">
        <v>91</v>
      </c>
      <c r="P60" s="136">
        <v>0</v>
      </c>
      <c r="Q60" s="134">
        <v>0</v>
      </c>
      <c r="R60" s="134">
        <v>0</v>
      </c>
      <c r="S60" s="135" t="s">
        <v>91</v>
      </c>
      <c r="T60" s="136">
        <v>0</v>
      </c>
      <c r="U60" s="134">
        <v>0</v>
      </c>
      <c r="V60" s="142">
        <v>0</v>
      </c>
      <c r="W60" s="142" t="s">
        <v>353</v>
      </c>
      <c r="X60" s="142">
        <v>4.57</v>
      </c>
      <c r="Y60" s="142">
        <v>3.8</v>
      </c>
      <c r="Z60" s="134">
        <v>0</v>
      </c>
      <c r="AA60" s="135" t="s">
        <v>91</v>
      </c>
      <c r="AB60" s="136">
        <v>0</v>
      </c>
      <c r="AC60" s="134">
        <v>0</v>
      </c>
      <c r="AD60" s="140">
        <v>0</v>
      </c>
      <c r="AE60" s="126" t="s">
        <v>177</v>
      </c>
      <c r="AF60" s="165">
        <v>11.2</v>
      </c>
      <c r="AG60" s="142">
        <v>1</v>
      </c>
      <c r="AH60" s="140">
        <v>0</v>
      </c>
      <c r="AI60" s="126" t="s">
        <v>91</v>
      </c>
      <c r="AJ60" s="141">
        <v>5</v>
      </c>
      <c r="AK60" s="142">
        <v>1</v>
      </c>
      <c r="AL60" s="140">
        <v>0</v>
      </c>
      <c r="AM60" s="126" t="s">
        <v>91</v>
      </c>
      <c r="AN60" s="141">
        <v>0</v>
      </c>
      <c r="AO60" s="142">
        <v>0</v>
      </c>
      <c r="AP60" s="140">
        <v>0</v>
      </c>
      <c r="AQ60" s="126" t="s">
        <v>95</v>
      </c>
      <c r="AR60" s="141">
        <v>7.11</v>
      </c>
      <c r="AS60" s="142">
        <v>1</v>
      </c>
      <c r="AT60" s="140">
        <v>0.2</v>
      </c>
      <c r="AU60" s="126" t="s">
        <v>146</v>
      </c>
      <c r="AV60" s="141">
        <v>20</v>
      </c>
      <c r="AW60" s="142">
        <v>1</v>
      </c>
      <c r="AX60" s="140">
        <v>0</v>
      </c>
      <c r="AY60" s="126" t="s">
        <v>197</v>
      </c>
      <c r="AZ60" s="141">
        <v>14</v>
      </c>
      <c r="BA60" s="142">
        <v>1</v>
      </c>
      <c r="BB60" s="140">
        <v>1</v>
      </c>
      <c r="BC60" s="126" t="s">
        <v>91</v>
      </c>
      <c r="BD60" s="141">
        <v>0</v>
      </c>
      <c r="BE60" s="142">
        <v>0</v>
      </c>
      <c r="BF60" s="142">
        <v>0.4</v>
      </c>
      <c r="BG60" s="142" t="s">
        <v>300</v>
      </c>
      <c r="BH60" s="142">
        <v>7.93</v>
      </c>
      <c r="BI60" s="142">
        <v>2</v>
      </c>
      <c r="BJ60" s="140">
        <v>0</v>
      </c>
      <c r="BK60" s="126" t="s">
        <v>91</v>
      </c>
      <c r="BL60" s="141">
        <v>0</v>
      </c>
      <c r="BM60" s="142">
        <v>0</v>
      </c>
      <c r="BN60" s="140">
        <v>0</v>
      </c>
      <c r="BO60" s="126" t="s">
        <v>91</v>
      </c>
      <c r="BP60" s="141">
        <v>0</v>
      </c>
      <c r="BQ60" s="142">
        <v>0</v>
      </c>
      <c r="BR60" s="140">
        <v>0.05</v>
      </c>
      <c r="BS60" s="126" t="s">
        <v>98</v>
      </c>
      <c r="BT60" s="141">
        <v>12</v>
      </c>
      <c r="BU60" s="142">
        <v>1</v>
      </c>
      <c r="BV60" s="140">
        <v>0.05</v>
      </c>
      <c r="BW60" s="126" t="s">
        <v>99</v>
      </c>
      <c r="BX60" s="141">
        <v>10</v>
      </c>
      <c r="BY60" s="142">
        <v>1</v>
      </c>
      <c r="BZ60" s="140">
        <v>0.05</v>
      </c>
      <c r="CA60" s="126" t="s">
        <v>198</v>
      </c>
      <c r="CB60" s="141">
        <v>23.61</v>
      </c>
      <c r="CC60" s="142">
        <v>1</v>
      </c>
      <c r="CD60" s="140">
        <v>0.6</v>
      </c>
      <c r="CE60" s="126" t="s">
        <v>124</v>
      </c>
      <c r="CF60" s="141">
        <v>79.39</v>
      </c>
      <c r="CG60" s="142">
        <v>2</v>
      </c>
      <c r="CH60" s="140">
        <v>0.6</v>
      </c>
      <c r="CI60" s="126" t="s">
        <v>119</v>
      </c>
      <c r="CJ60" s="141">
        <v>65.47</v>
      </c>
      <c r="CK60" s="142">
        <v>2</v>
      </c>
      <c r="CL60" s="140">
        <v>0.5</v>
      </c>
      <c r="CM60" s="126" t="s">
        <v>203</v>
      </c>
      <c r="CN60" s="141">
        <v>50.53</v>
      </c>
      <c r="CO60" s="142">
        <v>1</v>
      </c>
      <c r="CP60" s="142">
        <v>0</v>
      </c>
      <c r="CQ60" s="142" t="s">
        <v>358</v>
      </c>
      <c r="CR60" s="142">
        <v>0</v>
      </c>
      <c r="CS60" s="142">
        <v>0</v>
      </c>
      <c r="CT60" s="140">
        <v>0.4</v>
      </c>
      <c r="CU60" s="126" t="s">
        <v>201</v>
      </c>
      <c r="CV60" s="141">
        <v>99.53</v>
      </c>
      <c r="CW60" s="142">
        <v>1</v>
      </c>
      <c r="CX60" s="142">
        <v>0</v>
      </c>
      <c r="CY60" s="142" t="s">
        <v>358</v>
      </c>
      <c r="CZ60" s="142">
        <v>0</v>
      </c>
      <c r="DA60" s="142">
        <v>0</v>
      </c>
      <c r="DB60" s="140">
        <v>0.3</v>
      </c>
      <c r="DC60" s="126" t="s">
        <v>307</v>
      </c>
      <c r="DD60" s="141">
        <v>129.85</v>
      </c>
      <c r="DE60" s="142">
        <v>1</v>
      </c>
    </row>
    <row r="61" spans="1:109" ht="26" x14ac:dyDescent="0.35">
      <c r="A61" s="133" t="str">
        <f t="shared" si="1"/>
        <v>2022 Santa Cruz 2.5L Turbo</v>
      </c>
      <c r="C61" s="139" t="s">
        <v>350</v>
      </c>
      <c r="D61" s="139" t="s">
        <v>347</v>
      </c>
      <c r="F61" s="134">
        <v>0.3</v>
      </c>
      <c r="G61" s="135" t="s">
        <v>91</v>
      </c>
      <c r="H61" s="136">
        <v>0</v>
      </c>
      <c r="I61" s="134">
        <v>0</v>
      </c>
      <c r="J61" s="134">
        <v>0.5</v>
      </c>
      <c r="K61" s="135" t="s">
        <v>91</v>
      </c>
      <c r="L61" s="136">
        <v>0</v>
      </c>
      <c r="M61" s="134">
        <v>0</v>
      </c>
      <c r="N61" s="134">
        <v>1.5</v>
      </c>
      <c r="O61" s="135" t="s">
        <v>91</v>
      </c>
      <c r="P61" s="136">
        <v>0</v>
      </c>
      <c r="Q61" s="134">
        <v>0</v>
      </c>
      <c r="R61" s="134">
        <v>0</v>
      </c>
      <c r="S61" s="135" t="s">
        <v>91</v>
      </c>
      <c r="T61" s="136">
        <v>0</v>
      </c>
      <c r="U61" s="134">
        <v>0</v>
      </c>
      <c r="V61" s="142">
        <v>0</v>
      </c>
      <c r="W61" s="142" t="s">
        <v>153</v>
      </c>
      <c r="X61" s="142">
        <v>6.94</v>
      </c>
      <c r="Y61" s="142">
        <v>5.8</v>
      </c>
      <c r="Z61" s="134">
        <v>0</v>
      </c>
      <c r="AA61" s="135" t="s">
        <v>91</v>
      </c>
      <c r="AB61" s="136">
        <v>0</v>
      </c>
      <c r="AC61" s="134">
        <v>0</v>
      </c>
      <c r="AD61" s="140">
        <v>0</v>
      </c>
      <c r="AE61" s="126" t="s">
        <v>169</v>
      </c>
      <c r="AF61" s="168">
        <v>17.2</v>
      </c>
      <c r="AG61" s="142">
        <v>1</v>
      </c>
      <c r="AH61" s="140">
        <v>0</v>
      </c>
      <c r="AI61" s="126" t="s">
        <v>91</v>
      </c>
      <c r="AJ61" s="141">
        <v>5</v>
      </c>
      <c r="AK61" s="142">
        <v>1</v>
      </c>
      <c r="AL61" s="140">
        <v>0</v>
      </c>
      <c r="AM61" s="126" t="s">
        <v>91</v>
      </c>
      <c r="AN61" s="141">
        <v>0</v>
      </c>
      <c r="AO61" s="142">
        <v>0</v>
      </c>
      <c r="AP61" s="140">
        <v>0</v>
      </c>
      <c r="AQ61" s="126" t="s">
        <v>95</v>
      </c>
      <c r="AR61" s="141">
        <v>7.11</v>
      </c>
      <c r="AS61" s="142">
        <v>1</v>
      </c>
      <c r="AT61" s="140">
        <v>0.2</v>
      </c>
      <c r="AU61" s="126" t="s">
        <v>248</v>
      </c>
      <c r="AV61" s="141">
        <v>20</v>
      </c>
      <c r="AW61" s="142">
        <v>1</v>
      </c>
      <c r="AX61" s="140">
        <v>0</v>
      </c>
      <c r="AY61" s="126" t="s">
        <v>171</v>
      </c>
      <c r="AZ61" s="141">
        <v>16.25</v>
      </c>
      <c r="BA61" s="142">
        <v>1</v>
      </c>
      <c r="BB61" s="140">
        <v>1</v>
      </c>
      <c r="BC61" s="126" t="s">
        <v>91</v>
      </c>
      <c r="BD61" s="141">
        <v>0</v>
      </c>
      <c r="BE61" s="142">
        <v>0</v>
      </c>
      <c r="BF61" s="142">
        <v>0</v>
      </c>
      <c r="BG61" s="142" t="s">
        <v>91</v>
      </c>
      <c r="BH61" s="142">
        <v>0</v>
      </c>
      <c r="BI61" s="142">
        <v>0</v>
      </c>
      <c r="BJ61" s="140">
        <v>0</v>
      </c>
      <c r="BK61" s="126" t="s">
        <v>91</v>
      </c>
      <c r="BL61" s="141">
        <v>0</v>
      </c>
      <c r="BM61" s="142">
        <v>0</v>
      </c>
      <c r="BN61" s="140">
        <v>0</v>
      </c>
      <c r="BO61" s="126" t="s">
        <v>91</v>
      </c>
      <c r="BP61" s="141">
        <v>0</v>
      </c>
      <c r="BQ61" s="142">
        <v>0</v>
      </c>
      <c r="BR61" s="140">
        <v>0.05</v>
      </c>
      <c r="BS61" s="126" t="s">
        <v>98</v>
      </c>
      <c r="BT61" s="141">
        <v>12</v>
      </c>
      <c r="BU61" s="142">
        <v>1</v>
      </c>
      <c r="BV61" s="140">
        <v>0.05</v>
      </c>
      <c r="BW61" s="126" t="s">
        <v>99</v>
      </c>
      <c r="BX61" s="141">
        <v>10</v>
      </c>
      <c r="BY61" s="142">
        <v>1</v>
      </c>
      <c r="BZ61" s="140">
        <v>0</v>
      </c>
      <c r="CA61" s="126" t="s">
        <v>91</v>
      </c>
      <c r="CB61" s="141">
        <v>0</v>
      </c>
      <c r="CC61" s="142">
        <v>0</v>
      </c>
      <c r="CD61" s="140">
        <v>0.5</v>
      </c>
      <c r="CE61" s="126" t="s">
        <v>398</v>
      </c>
      <c r="CF61" s="141">
        <v>121.68</v>
      </c>
      <c r="CG61" s="142">
        <v>2</v>
      </c>
      <c r="CH61" s="140">
        <v>0.5</v>
      </c>
      <c r="CI61" s="126" t="s">
        <v>362</v>
      </c>
      <c r="CJ61" s="141">
        <v>148.02000000000001</v>
      </c>
      <c r="CK61" s="142">
        <v>2</v>
      </c>
      <c r="CL61" s="140">
        <v>0.5</v>
      </c>
      <c r="CM61" s="126" t="s">
        <v>399</v>
      </c>
      <c r="CN61" s="141">
        <v>145.09</v>
      </c>
      <c r="CO61" s="142">
        <v>1</v>
      </c>
      <c r="CP61" s="142">
        <v>0</v>
      </c>
      <c r="CQ61" s="142" t="s">
        <v>358</v>
      </c>
      <c r="CR61" s="142">
        <v>0</v>
      </c>
      <c r="CS61" s="142">
        <v>0</v>
      </c>
      <c r="CT61" s="140">
        <v>0.5</v>
      </c>
      <c r="CU61" s="126" t="s">
        <v>365</v>
      </c>
      <c r="CV61" s="141">
        <v>88.26</v>
      </c>
      <c r="CW61" s="142">
        <v>1</v>
      </c>
      <c r="CX61" s="142">
        <v>0</v>
      </c>
      <c r="CY61" s="142" t="s">
        <v>358</v>
      </c>
      <c r="CZ61" s="142">
        <v>0</v>
      </c>
      <c r="DA61" s="142">
        <v>0</v>
      </c>
      <c r="DB61" s="140">
        <v>0.3</v>
      </c>
      <c r="DC61" s="126" t="s">
        <v>131</v>
      </c>
      <c r="DD61" s="141">
        <v>171.34</v>
      </c>
      <c r="DE61" s="142">
        <v>1</v>
      </c>
    </row>
    <row r="62" spans="1:109" ht="14.5" x14ac:dyDescent="0.35">
      <c r="A62" s="164" t="s">
        <v>400</v>
      </c>
      <c r="F62" s="140">
        <v>0.5</v>
      </c>
      <c r="G62" s="126" t="s">
        <v>91</v>
      </c>
      <c r="H62" s="141">
        <v>0</v>
      </c>
      <c r="I62" s="142">
        <v>0</v>
      </c>
      <c r="J62" s="140">
        <v>0.5</v>
      </c>
      <c r="K62" s="126" t="s">
        <v>91</v>
      </c>
      <c r="L62" s="141">
        <v>0</v>
      </c>
      <c r="M62" s="142">
        <v>0</v>
      </c>
      <c r="N62" s="140">
        <v>1.5</v>
      </c>
      <c r="O62" s="126" t="s">
        <v>91</v>
      </c>
      <c r="P62" s="141">
        <v>0</v>
      </c>
      <c r="Q62" s="142">
        <v>0</v>
      </c>
      <c r="R62" s="166">
        <v>0</v>
      </c>
      <c r="S62" s="167" t="s">
        <v>91</v>
      </c>
      <c r="T62" s="168">
        <v>0</v>
      </c>
      <c r="U62" s="166">
        <v>0</v>
      </c>
      <c r="V62" s="172">
        <v>0</v>
      </c>
      <c r="W62" s="126" t="s">
        <v>91</v>
      </c>
      <c r="X62" s="141">
        <v>0</v>
      </c>
      <c r="Y62" s="142">
        <v>0</v>
      </c>
      <c r="Z62" s="166">
        <v>0</v>
      </c>
      <c r="AA62" s="126" t="s">
        <v>91</v>
      </c>
      <c r="AB62" s="141">
        <v>0</v>
      </c>
      <c r="AC62" s="142">
        <v>0</v>
      </c>
      <c r="AD62" s="170">
        <v>0</v>
      </c>
      <c r="AE62" s="126" t="s">
        <v>91</v>
      </c>
      <c r="AF62" s="141">
        <v>0</v>
      </c>
      <c r="AG62" s="142">
        <v>0</v>
      </c>
      <c r="AH62" s="140">
        <v>0</v>
      </c>
      <c r="AI62" s="126" t="s">
        <v>91</v>
      </c>
      <c r="AJ62" s="141">
        <v>5</v>
      </c>
      <c r="AK62" s="142">
        <v>1</v>
      </c>
      <c r="AL62" s="140">
        <v>0</v>
      </c>
      <c r="AM62" s="126" t="s">
        <v>91</v>
      </c>
      <c r="AN62" s="141">
        <v>0</v>
      </c>
      <c r="AO62" s="142">
        <v>0</v>
      </c>
      <c r="AP62" s="170">
        <v>0</v>
      </c>
      <c r="AQ62" s="126" t="s">
        <v>91</v>
      </c>
      <c r="AR62" s="141">
        <v>0</v>
      </c>
      <c r="AS62" s="142">
        <v>0</v>
      </c>
      <c r="AT62" s="140">
        <v>0.2</v>
      </c>
      <c r="AU62" s="126" t="s">
        <v>248</v>
      </c>
      <c r="AV62" s="141">
        <v>20</v>
      </c>
      <c r="AW62" s="142">
        <v>1</v>
      </c>
      <c r="AX62" s="170">
        <v>0</v>
      </c>
      <c r="AY62" s="126" t="s">
        <v>91</v>
      </c>
      <c r="AZ62" s="141">
        <v>0</v>
      </c>
      <c r="BA62" s="142">
        <v>0</v>
      </c>
      <c r="BB62" s="140">
        <v>0</v>
      </c>
      <c r="BC62" s="126" t="s">
        <v>91</v>
      </c>
      <c r="BD62" s="141">
        <v>0</v>
      </c>
      <c r="BE62" s="142">
        <v>0</v>
      </c>
      <c r="BF62" s="140">
        <v>0</v>
      </c>
      <c r="BG62" s="126" t="s">
        <v>91</v>
      </c>
      <c r="BH62" s="141">
        <v>0</v>
      </c>
      <c r="BI62" s="142">
        <v>0</v>
      </c>
      <c r="BJ62" s="140">
        <v>0</v>
      </c>
      <c r="BK62" s="126" t="s">
        <v>91</v>
      </c>
      <c r="BL62" s="141">
        <v>0</v>
      </c>
      <c r="BM62" s="142">
        <v>0</v>
      </c>
      <c r="BN62" s="140">
        <v>0</v>
      </c>
      <c r="BO62" s="126" t="s">
        <v>91</v>
      </c>
      <c r="BP62" s="141">
        <v>0</v>
      </c>
      <c r="BQ62" s="142">
        <v>0</v>
      </c>
      <c r="BR62" s="140">
        <v>0.05</v>
      </c>
      <c r="BS62" s="126" t="s">
        <v>98</v>
      </c>
      <c r="BT62" s="141">
        <v>12</v>
      </c>
      <c r="BU62" s="142">
        <v>1</v>
      </c>
      <c r="BV62" s="140">
        <v>0.05</v>
      </c>
      <c r="BW62" s="126" t="s">
        <v>99</v>
      </c>
      <c r="BX62" s="141">
        <v>10</v>
      </c>
      <c r="BY62" s="142">
        <v>1</v>
      </c>
      <c r="BZ62" s="140">
        <v>0.05</v>
      </c>
      <c r="CA62" s="126" t="s">
        <v>139</v>
      </c>
      <c r="CB62" s="141">
        <v>15.4</v>
      </c>
      <c r="CC62" s="142">
        <v>1</v>
      </c>
      <c r="CD62" s="140">
        <v>0.9</v>
      </c>
      <c r="CE62" s="126" t="s">
        <v>249</v>
      </c>
      <c r="CF62" s="141">
        <v>82.6</v>
      </c>
      <c r="CG62" s="142">
        <v>2</v>
      </c>
      <c r="CH62" s="140">
        <v>0.6</v>
      </c>
      <c r="CI62" s="126" t="s">
        <v>110</v>
      </c>
      <c r="CJ62" s="141">
        <v>58.69</v>
      </c>
      <c r="CK62" s="142">
        <v>2</v>
      </c>
      <c r="CL62" s="140">
        <v>0.5</v>
      </c>
      <c r="CM62" s="126" t="s">
        <v>250</v>
      </c>
      <c r="CN62" s="141">
        <v>52.18</v>
      </c>
      <c r="CO62" s="142">
        <v>1</v>
      </c>
      <c r="CP62" s="142">
        <v>0</v>
      </c>
      <c r="CQ62" s="142" t="s">
        <v>128</v>
      </c>
      <c r="CR62" s="142">
        <v>0</v>
      </c>
      <c r="CS62" s="142">
        <v>0</v>
      </c>
      <c r="CT62" s="140">
        <v>0.4</v>
      </c>
      <c r="CU62" s="126" t="s">
        <v>251</v>
      </c>
      <c r="CV62" s="141">
        <v>89.08</v>
      </c>
      <c r="CW62" s="142">
        <v>1</v>
      </c>
      <c r="CX62" s="142">
        <v>0</v>
      </c>
      <c r="CY62" s="142" t="s">
        <v>135</v>
      </c>
      <c r="CZ62" s="142">
        <v>0</v>
      </c>
      <c r="DA62" s="142">
        <v>0</v>
      </c>
      <c r="DB62" s="140">
        <v>0.3</v>
      </c>
      <c r="DC62" s="126" t="s">
        <v>242</v>
      </c>
      <c r="DD62" s="141">
        <v>113.4</v>
      </c>
      <c r="DE62" s="142">
        <v>1</v>
      </c>
    </row>
    <row r="63" spans="1:109" ht="26" x14ac:dyDescent="0.35">
      <c r="A63" s="164" t="s">
        <v>401</v>
      </c>
      <c r="F63" s="140">
        <v>0.5</v>
      </c>
      <c r="G63" s="126" t="s">
        <v>91</v>
      </c>
      <c r="H63" s="141">
        <v>0</v>
      </c>
      <c r="I63" s="142">
        <v>0</v>
      </c>
      <c r="J63" s="140">
        <v>0.5</v>
      </c>
      <c r="K63" s="126" t="s">
        <v>91</v>
      </c>
      <c r="L63" s="141">
        <v>0</v>
      </c>
      <c r="M63" s="142">
        <v>0</v>
      </c>
      <c r="N63" s="140">
        <v>1.5</v>
      </c>
      <c r="O63" s="126" t="s">
        <v>91</v>
      </c>
      <c r="P63" s="141">
        <v>0</v>
      </c>
      <c r="Q63" s="142">
        <v>0</v>
      </c>
      <c r="R63" s="166">
        <v>0</v>
      </c>
      <c r="S63" s="167" t="s">
        <v>91</v>
      </c>
      <c r="T63" s="168">
        <v>0</v>
      </c>
      <c r="U63" s="166">
        <v>0</v>
      </c>
      <c r="V63" s="172">
        <v>0</v>
      </c>
      <c r="W63" s="126" t="s">
        <v>91</v>
      </c>
      <c r="X63" s="141">
        <v>0</v>
      </c>
      <c r="Y63" s="142">
        <v>0</v>
      </c>
      <c r="Z63" s="166">
        <v>0</v>
      </c>
      <c r="AA63" s="126" t="s">
        <v>91</v>
      </c>
      <c r="AB63" s="141">
        <v>0</v>
      </c>
      <c r="AC63" s="142">
        <v>0</v>
      </c>
      <c r="AD63" s="170">
        <v>0</v>
      </c>
      <c r="AE63" s="126" t="s">
        <v>91</v>
      </c>
      <c r="AF63" s="141">
        <v>0</v>
      </c>
      <c r="AG63" s="142">
        <v>0</v>
      </c>
      <c r="AH63" s="140">
        <v>0</v>
      </c>
      <c r="AI63" s="126" t="s">
        <v>91</v>
      </c>
      <c r="AJ63" s="141">
        <v>5</v>
      </c>
      <c r="AK63" s="142">
        <v>1</v>
      </c>
      <c r="AL63" s="140">
        <v>0</v>
      </c>
      <c r="AM63" s="126" t="s">
        <v>91</v>
      </c>
      <c r="AN63" s="141">
        <v>0</v>
      </c>
      <c r="AO63" s="142">
        <v>0</v>
      </c>
      <c r="AP63" s="170">
        <v>0</v>
      </c>
      <c r="AQ63" s="126" t="s">
        <v>91</v>
      </c>
      <c r="AR63" s="141">
        <v>0</v>
      </c>
      <c r="AS63" s="142">
        <v>0</v>
      </c>
      <c r="AT63" s="140">
        <v>0.2</v>
      </c>
      <c r="AU63" s="126" t="s">
        <v>248</v>
      </c>
      <c r="AV63" s="141">
        <v>20</v>
      </c>
      <c r="AW63" s="142">
        <v>1</v>
      </c>
      <c r="AX63" s="170">
        <v>0</v>
      </c>
      <c r="AY63" s="126" t="s">
        <v>91</v>
      </c>
      <c r="AZ63" s="141">
        <v>0</v>
      </c>
      <c r="BA63" s="142">
        <v>0</v>
      </c>
      <c r="BB63" s="140">
        <v>0</v>
      </c>
      <c r="BC63" s="126" t="s">
        <v>91</v>
      </c>
      <c r="BD63" s="141">
        <v>0</v>
      </c>
      <c r="BE63" s="142">
        <v>0</v>
      </c>
      <c r="BF63" s="140">
        <v>0</v>
      </c>
      <c r="BG63" s="126" t="s">
        <v>91</v>
      </c>
      <c r="BH63" s="141">
        <v>0</v>
      </c>
      <c r="BI63" s="142">
        <v>0</v>
      </c>
      <c r="BJ63" s="140">
        <v>0</v>
      </c>
      <c r="BK63" s="126" t="s">
        <v>91</v>
      </c>
      <c r="BL63" s="141">
        <v>0</v>
      </c>
      <c r="BM63" s="142">
        <v>0</v>
      </c>
      <c r="BN63" s="140">
        <v>0</v>
      </c>
      <c r="BO63" s="126" t="s">
        <v>91</v>
      </c>
      <c r="BP63" s="141">
        <v>0</v>
      </c>
      <c r="BQ63" s="142">
        <v>0</v>
      </c>
      <c r="BR63" s="140">
        <v>0.05</v>
      </c>
      <c r="BS63" s="126" t="s">
        <v>98</v>
      </c>
      <c r="BT63" s="141">
        <v>12</v>
      </c>
      <c r="BU63" s="142">
        <v>1</v>
      </c>
      <c r="BV63" s="140">
        <v>0.05</v>
      </c>
      <c r="BW63" s="126" t="s">
        <v>99</v>
      </c>
      <c r="BX63" s="141">
        <v>10</v>
      </c>
      <c r="BY63" s="142">
        <v>1</v>
      </c>
      <c r="BZ63" s="140">
        <v>0.05</v>
      </c>
      <c r="CA63" s="126" t="s">
        <v>139</v>
      </c>
      <c r="CB63" s="141">
        <v>15.4</v>
      </c>
      <c r="CC63" s="142">
        <v>1</v>
      </c>
      <c r="CD63" s="140">
        <v>0.9</v>
      </c>
      <c r="CE63" s="126" t="s">
        <v>249</v>
      </c>
      <c r="CF63" s="141">
        <v>82.6</v>
      </c>
      <c r="CG63" s="142">
        <v>2</v>
      </c>
      <c r="CH63" s="140">
        <v>0.6</v>
      </c>
      <c r="CI63" s="126" t="s">
        <v>110</v>
      </c>
      <c r="CJ63" s="141">
        <v>58.69</v>
      </c>
      <c r="CK63" s="142">
        <v>2</v>
      </c>
      <c r="CL63" s="140">
        <v>0.5</v>
      </c>
      <c r="CM63" s="126" t="s">
        <v>404</v>
      </c>
      <c r="CN63" s="141">
        <v>52.18</v>
      </c>
      <c r="CO63" s="142">
        <v>1</v>
      </c>
      <c r="CP63" s="142">
        <v>0</v>
      </c>
      <c r="CQ63" s="142" t="s">
        <v>358</v>
      </c>
      <c r="CR63" s="142">
        <v>0</v>
      </c>
      <c r="CS63" s="142">
        <v>0</v>
      </c>
      <c r="CT63" s="140">
        <v>0.4</v>
      </c>
      <c r="CU63" s="126" t="s">
        <v>405</v>
      </c>
      <c r="CV63" s="141">
        <v>89.08</v>
      </c>
      <c r="CW63" s="142">
        <v>1</v>
      </c>
      <c r="CX63" s="142">
        <v>0</v>
      </c>
      <c r="CY63" s="142" t="s">
        <v>358</v>
      </c>
      <c r="CZ63" s="142">
        <v>0</v>
      </c>
      <c r="DA63" s="142">
        <v>0</v>
      </c>
      <c r="DB63" s="140">
        <v>0.3</v>
      </c>
      <c r="DC63" s="126" t="s">
        <v>307</v>
      </c>
      <c r="DD63" s="141">
        <v>129.85</v>
      </c>
      <c r="DE63" s="142">
        <v>1</v>
      </c>
    </row>
    <row r="64" spans="1:109" ht="14.5" x14ac:dyDescent="0.35">
      <c r="A64" s="164" t="s">
        <v>402</v>
      </c>
      <c r="F64" s="140">
        <v>0.5</v>
      </c>
      <c r="G64" s="126" t="s">
        <v>91</v>
      </c>
      <c r="H64" s="141">
        <v>0</v>
      </c>
      <c r="I64" s="142">
        <v>0</v>
      </c>
      <c r="J64" s="140">
        <v>0.5</v>
      </c>
      <c r="K64" s="126" t="s">
        <v>91</v>
      </c>
      <c r="L64" s="141">
        <v>0</v>
      </c>
      <c r="M64" s="142">
        <v>0</v>
      </c>
      <c r="N64" s="140">
        <v>1.5</v>
      </c>
      <c r="O64" s="126" t="s">
        <v>91</v>
      </c>
      <c r="P64" s="141">
        <v>0</v>
      </c>
      <c r="Q64" s="142">
        <v>0</v>
      </c>
      <c r="R64" s="166">
        <v>0</v>
      </c>
      <c r="S64" s="167" t="s">
        <v>91</v>
      </c>
      <c r="T64" s="168">
        <v>0</v>
      </c>
      <c r="U64" s="166">
        <v>0</v>
      </c>
      <c r="V64" s="172">
        <v>0</v>
      </c>
      <c r="W64" s="126" t="s">
        <v>91</v>
      </c>
      <c r="X64" s="141">
        <v>0</v>
      </c>
      <c r="Y64" s="142">
        <v>0</v>
      </c>
      <c r="Z64" s="166">
        <v>0</v>
      </c>
      <c r="AA64" s="126" t="s">
        <v>91</v>
      </c>
      <c r="AB64" s="141">
        <v>0</v>
      </c>
      <c r="AC64" s="142">
        <v>0</v>
      </c>
      <c r="AD64" s="170">
        <v>0</v>
      </c>
      <c r="AE64" s="126" t="s">
        <v>91</v>
      </c>
      <c r="AF64" s="141">
        <v>0</v>
      </c>
      <c r="AG64" s="142">
        <v>0</v>
      </c>
      <c r="AH64" s="140">
        <v>0</v>
      </c>
      <c r="AI64" s="126" t="s">
        <v>91</v>
      </c>
      <c r="AJ64" s="141">
        <v>5</v>
      </c>
      <c r="AK64" s="142">
        <v>1</v>
      </c>
      <c r="AL64" s="140">
        <v>0</v>
      </c>
      <c r="AM64" s="126" t="s">
        <v>91</v>
      </c>
      <c r="AN64" s="141">
        <v>0</v>
      </c>
      <c r="AO64" s="142">
        <v>0</v>
      </c>
      <c r="AP64" s="170">
        <v>0</v>
      </c>
      <c r="AQ64" s="126" t="s">
        <v>91</v>
      </c>
      <c r="AR64" s="141">
        <v>0</v>
      </c>
      <c r="AS64" s="142">
        <v>0</v>
      </c>
      <c r="AT64" s="140">
        <v>0.2</v>
      </c>
      <c r="AU64" s="126" t="s">
        <v>248</v>
      </c>
      <c r="AV64" s="141">
        <v>20</v>
      </c>
      <c r="AW64" s="142">
        <v>1</v>
      </c>
      <c r="AX64" s="170">
        <v>0</v>
      </c>
      <c r="AY64" s="126" t="s">
        <v>91</v>
      </c>
      <c r="AZ64" s="141">
        <v>0</v>
      </c>
      <c r="BA64" s="142">
        <v>0</v>
      </c>
      <c r="BB64" s="140">
        <v>0</v>
      </c>
      <c r="BC64" s="126" t="s">
        <v>91</v>
      </c>
      <c r="BD64" s="141">
        <v>0</v>
      </c>
      <c r="BE64" s="142">
        <v>0</v>
      </c>
      <c r="BF64" s="140">
        <v>0</v>
      </c>
      <c r="BG64" s="126" t="s">
        <v>91</v>
      </c>
      <c r="BH64" s="141">
        <v>0</v>
      </c>
      <c r="BI64" s="142">
        <v>0</v>
      </c>
      <c r="BJ64" s="140">
        <v>0</v>
      </c>
      <c r="BK64" s="126" t="s">
        <v>91</v>
      </c>
      <c r="BL64" s="141">
        <v>0</v>
      </c>
      <c r="BM64" s="142">
        <v>0</v>
      </c>
      <c r="BN64" s="140">
        <v>0</v>
      </c>
      <c r="BO64" s="126" t="s">
        <v>91</v>
      </c>
      <c r="BP64" s="141">
        <v>0</v>
      </c>
      <c r="BQ64" s="142">
        <v>0</v>
      </c>
      <c r="BR64" s="140">
        <v>0.05</v>
      </c>
      <c r="BS64" s="126" t="s">
        <v>98</v>
      </c>
      <c r="BT64" s="141">
        <v>12</v>
      </c>
      <c r="BU64" s="142">
        <v>1</v>
      </c>
      <c r="BV64" s="140">
        <v>0.05</v>
      </c>
      <c r="BW64" s="126" t="s">
        <v>163</v>
      </c>
      <c r="BX64" s="141">
        <v>10.5</v>
      </c>
      <c r="BY64" s="142">
        <v>1</v>
      </c>
      <c r="BZ64" s="140">
        <v>0</v>
      </c>
      <c r="CA64" s="126" t="s">
        <v>91</v>
      </c>
      <c r="CB64" s="141" t="s">
        <v>385</v>
      </c>
      <c r="CC64" s="142">
        <v>0</v>
      </c>
      <c r="CD64" s="140">
        <v>0.6</v>
      </c>
      <c r="CE64" s="126" t="s">
        <v>133</v>
      </c>
      <c r="CF64" s="141">
        <v>64.34</v>
      </c>
      <c r="CG64" s="142">
        <v>2</v>
      </c>
      <c r="CH64" s="140">
        <v>0.7</v>
      </c>
      <c r="CI64" s="126" t="s">
        <v>235</v>
      </c>
      <c r="CJ64" s="141">
        <v>87.91</v>
      </c>
      <c r="CK64" s="142">
        <v>2</v>
      </c>
      <c r="CL64" s="140">
        <v>0.4</v>
      </c>
      <c r="CM64" s="126" t="s">
        <v>244</v>
      </c>
      <c r="CN64" s="141">
        <v>67.290000000000006</v>
      </c>
      <c r="CO64" s="142">
        <v>1</v>
      </c>
      <c r="CP64" s="142">
        <v>0</v>
      </c>
      <c r="CQ64" s="142" t="s">
        <v>406</v>
      </c>
      <c r="CR64" s="142">
        <v>0</v>
      </c>
      <c r="CS64" s="142">
        <v>0</v>
      </c>
      <c r="CT64" s="140">
        <v>0.5</v>
      </c>
      <c r="CU64" s="126" t="s">
        <v>236</v>
      </c>
      <c r="CV64" s="141">
        <v>84.04</v>
      </c>
      <c r="CW64" s="142">
        <v>1</v>
      </c>
      <c r="CX64" s="142">
        <v>0</v>
      </c>
      <c r="CY64" s="142" t="s">
        <v>407</v>
      </c>
      <c r="CZ64" s="142">
        <v>0</v>
      </c>
      <c r="DA64" s="142">
        <v>0</v>
      </c>
      <c r="DB64" s="140">
        <v>0.3</v>
      </c>
      <c r="DC64" s="126" t="s">
        <v>246</v>
      </c>
      <c r="DD64" s="141">
        <v>116.5</v>
      </c>
      <c r="DE64" s="142">
        <v>1</v>
      </c>
    </row>
    <row r="65" spans="1:109" ht="26" x14ac:dyDescent="0.35">
      <c r="A65" s="164" t="s">
        <v>403</v>
      </c>
      <c r="F65" s="140">
        <v>0.5</v>
      </c>
      <c r="G65" s="126" t="s">
        <v>91</v>
      </c>
      <c r="H65" s="141">
        <v>0</v>
      </c>
      <c r="I65" s="142">
        <v>0</v>
      </c>
      <c r="J65" s="140">
        <v>0.5</v>
      </c>
      <c r="K65" s="126" t="s">
        <v>91</v>
      </c>
      <c r="L65" s="141">
        <v>0</v>
      </c>
      <c r="M65" s="142">
        <v>0</v>
      </c>
      <c r="N65" s="140">
        <v>1.5</v>
      </c>
      <c r="O65" s="126" t="s">
        <v>91</v>
      </c>
      <c r="P65" s="141">
        <v>0</v>
      </c>
      <c r="Q65" s="142">
        <v>0</v>
      </c>
      <c r="R65" s="166">
        <v>0</v>
      </c>
      <c r="S65" s="167" t="s">
        <v>91</v>
      </c>
      <c r="T65" s="168">
        <v>0</v>
      </c>
      <c r="U65" s="166">
        <v>0</v>
      </c>
      <c r="V65" s="172">
        <v>0</v>
      </c>
      <c r="W65" s="126" t="s">
        <v>91</v>
      </c>
      <c r="X65" s="141">
        <v>0</v>
      </c>
      <c r="Y65" s="142">
        <v>0</v>
      </c>
      <c r="Z65" s="166">
        <v>0</v>
      </c>
      <c r="AA65" s="126" t="s">
        <v>91</v>
      </c>
      <c r="AB65" s="141">
        <v>0</v>
      </c>
      <c r="AC65" s="142">
        <v>0</v>
      </c>
      <c r="AD65" s="170">
        <v>0</v>
      </c>
      <c r="AE65" s="126" t="s">
        <v>91</v>
      </c>
      <c r="AF65" s="141">
        <v>0</v>
      </c>
      <c r="AG65" s="142">
        <v>0</v>
      </c>
      <c r="AH65" s="140">
        <v>0</v>
      </c>
      <c r="AI65" s="126" t="s">
        <v>91</v>
      </c>
      <c r="AJ65" s="141">
        <v>5</v>
      </c>
      <c r="AK65" s="142">
        <v>1</v>
      </c>
      <c r="AL65" s="140">
        <v>0</v>
      </c>
      <c r="AM65" s="126" t="s">
        <v>91</v>
      </c>
      <c r="AN65" s="141">
        <v>0</v>
      </c>
      <c r="AO65" s="142">
        <v>0</v>
      </c>
      <c r="AP65" s="170">
        <v>0</v>
      </c>
      <c r="AQ65" s="126" t="s">
        <v>91</v>
      </c>
      <c r="AR65" s="141">
        <v>0</v>
      </c>
      <c r="AS65" s="142">
        <v>0</v>
      </c>
      <c r="AT65" s="140">
        <v>0.2</v>
      </c>
      <c r="AU65" s="126" t="s">
        <v>298</v>
      </c>
      <c r="AV65" s="141">
        <v>20</v>
      </c>
      <c r="AW65" s="142">
        <v>1</v>
      </c>
      <c r="AX65" s="170">
        <v>0</v>
      </c>
      <c r="AY65" s="126" t="s">
        <v>91</v>
      </c>
      <c r="AZ65" s="141">
        <v>0</v>
      </c>
      <c r="BA65" s="142">
        <v>0</v>
      </c>
      <c r="BB65" s="140">
        <v>0</v>
      </c>
      <c r="BC65" s="126" t="s">
        <v>91</v>
      </c>
      <c r="BD65" s="141">
        <v>0</v>
      </c>
      <c r="BE65" s="142">
        <v>0</v>
      </c>
      <c r="BF65" s="140">
        <v>0</v>
      </c>
      <c r="BG65" s="126" t="s">
        <v>91</v>
      </c>
      <c r="BH65" s="141">
        <v>0</v>
      </c>
      <c r="BI65" s="142">
        <v>0</v>
      </c>
      <c r="BJ65" s="140">
        <v>0</v>
      </c>
      <c r="BK65" s="126" t="s">
        <v>91</v>
      </c>
      <c r="BL65" s="141">
        <v>0</v>
      </c>
      <c r="BM65" s="142">
        <v>0</v>
      </c>
      <c r="BN65" s="140">
        <v>0</v>
      </c>
      <c r="BO65" s="126" t="s">
        <v>91</v>
      </c>
      <c r="BP65" s="141">
        <v>0</v>
      </c>
      <c r="BQ65" s="142">
        <v>0</v>
      </c>
      <c r="BR65" s="140">
        <v>0.05</v>
      </c>
      <c r="BS65" s="126" t="s">
        <v>98</v>
      </c>
      <c r="BT65" s="141">
        <v>12</v>
      </c>
      <c r="BU65" s="142">
        <v>1</v>
      </c>
      <c r="BV65" s="140">
        <v>0.05</v>
      </c>
      <c r="BW65" s="126" t="s">
        <v>163</v>
      </c>
      <c r="BX65" s="141">
        <v>10.5</v>
      </c>
      <c r="BY65" s="142">
        <v>1</v>
      </c>
      <c r="BZ65" s="140">
        <v>0</v>
      </c>
      <c r="CA65" s="126" t="s">
        <v>91</v>
      </c>
      <c r="CB65" s="141" t="s">
        <v>385</v>
      </c>
      <c r="CC65" s="142">
        <v>0</v>
      </c>
      <c r="CD65" s="140">
        <v>0.6</v>
      </c>
      <c r="CE65" s="126" t="s">
        <v>408</v>
      </c>
      <c r="CF65" s="141">
        <v>90.38</v>
      </c>
      <c r="CG65" s="142">
        <v>2</v>
      </c>
      <c r="CH65" s="140">
        <v>0.7</v>
      </c>
      <c r="CI65" s="126" t="s">
        <v>409</v>
      </c>
      <c r="CJ65" s="141">
        <v>94.06</v>
      </c>
      <c r="CK65" s="142">
        <v>2</v>
      </c>
      <c r="CL65" s="140">
        <v>0.4</v>
      </c>
      <c r="CM65" s="126" t="s">
        <v>410</v>
      </c>
      <c r="CN65" s="141">
        <v>67.290000000000006</v>
      </c>
      <c r="CO65" s="142">
        <v>1</v>
      </c>
      <c r="CP65" s="142">
        <v>0</v>
      </c>
      <c r="CQ65" s="142" t="s">
        <v>358</v>
      </c>
      <c r="CR65" s="142">
        <v>0</v>
      </c>
      <c r="CS65" s="142">
        <v>0</v>
      </c>
      <c r="CT65" s="140">
        <v>0.5</v>
      </c>
      <c r="CU65" s="126" t="s">
        <v>411</v>
      </c>
      <c r="CV65" s="141">
        <v>77.430000000000007</v>
      </c>
      <c r="CW65" s="142">
        <v>1</v>
      </c>
      <c r="CX65" s="142">
        <v>0</v>
      </c>
      <c r="CY65" s="142" t="s">
        <v>358</v>
      </c>
      <c r="CZ65" s="142">
        <v>0</v>
      </c>
      <c r="DA65" s="142">
        <v>0</v>
      </c>
      <c r="DB65" s="140">
        <v>0.3</v>
      </c>
      <c r="DC65" s="126" t="s">
        <v>105</v>
      </c>
      <c r="DD65" s="141">
        <v>238.02</v>
      </c>
      <c r="DE65" s="142">
        <v>1</v>
      </c>
    </row>
    <row r="66" spans="1:109" ht="26" x14ac:dyDescent="0.35">
      <c r="A66" s="139" t="s">
        <v>412</v>
      </c>
      <c r="F66" s="170">
        <v>0.3</v>
      </c>
      <c r="G66" s="169" t="s">
        <v>91</v>
      </c>
      <c r="H66" s="171" t="s">
        <v>415</v>
      </c>
      <c r="I66" s="172">
        <v>0</v>
      </c>
      <c r="J66" s="170">
        <v>0.5</v>
      </c>
      <c r="K66" s="169" t="s">
        <v>91</v>
      </c>
      <c r="L66" s="171" t="s">
        <v>415</v>
      </c>
      <c r="M66" s="172">
        <v>0</v>
      </c>
      <c r="N66" s="170">
        <v>1.5</v>
      </c>
      <c r="O66" s="169" t="s">
        <v>91</v>
      </c>
      <c r="P66" s="171" t="s">
        <v>415</v>
      </c>
      <c r="Q66" s="172">
        <v>0</v>
      </c>
      <c r="R66" s="166">
        <v>0</v>
      </c>
      <c r="S66" s="167" t="s">
        <v>91</v>
      </c>
      <c r="T66" s="168">
        <v>0</v>
      </c>
      <c r="U66" s="166">
        <v>0</v>
      </c>
      <c r="V66" s="172">
        <v>0</v>
      </c>
      <c r="W66" s="172" t="s">
        <v>353</v>
      </c>
      <c r="X66" s="172">
        <v>4.57</v>
      </c>
      <c r="Y66" s="172">
        <v>4.3</v>
      </c>
      <c r="Z66" s="166">
        <v>0</v>
      </c>
      <c r="AA66" s="169" t="s">
        <v>91</v>
      </c>
      <c r="AB66" s="171">
        <v>0</v>
      </c>
      <c r="AC66" s="172">
        <v>0</v>
      </c>
      <c r="AD66" s="170">
        <v>0</v>
      </c>
      <c r="AE66" s="169" t="s">
        <v>297</v>
      </c>
      <c r="AF66" s="168">
        <v>17.2</v>
      </c>
      <c r="AG66" s="172">
        <v>1</v>
      </c>
      <c r="AH66" s="170">
        <v>0</v>
      </c>
      <c r="AI66" s="169" t="s">
        <v>91</v>
      </c>
      <c r="AJ66" s="165">
        <v>5</v>
      </c>
      <c r="AK66" s="172">
        <v>1</v>
      </c>
      <c r="AL66" s="170">
        <v>0</v>
      </c>
      <c r="AM66" s="169" t="s">
        <v>91</v>
      </c>
      <c r="AN66" s="171" t="s">
        <v>415</v>
      </c>
      <c r="AO66" s="172">
        <v>0</v>
      </c>
      <c r="AP66" s="170">
        <v>0</v>
      </c>
      <c r="AQ66" s="169" t="s">
        <v>95</v>
      </c>
      <c r="AR66" s="165">
        <v>7.11</v>
      </c>
      <c r="AS66" s="172">
        <v>1</v>
      </c>
      <c r="AT66" s="170">
        <v>0.2</v>
      </c>
      <c r="AU66" s="169" t="s">
        <v>298</v>
      </c>
      <c r="AV66" s="165">
        <v>20</v>
      </c>
      <c r="AW66" s="172">
        <v>1</v>
      </c>
      <c r="AX66" s="170">
        <v>0</v>
      </c>
      <c r="AY66" s="169" t="s">
        <v>299</v>
      </c>
      <c r="AZ66" s="165">
        <v>14</v>
      </c>
      <c r="BA66" s="172">
        <v>1</v>
      </c>
      <c r="BB66" s="170">
        <v>1</v>
      </c>
      <c r="BC66" s="169" t="s">
        <v>91</v>
      </c>
      <c r="BD66" s="171" t="s">
        <v>415</v>
      </c>
      <c r="BE66" s="172">
        <v>0</v>
      </c>
      <c r="BF66" s="172">
        <v>0.4</v>
      </c>
      <c r="BG66" s="172">
        <v>23219053</v>
      </c>
      <c r="BH66" s="172">
        <v>7.93</v>
      </c>
      <c r="BI66" s="172">
        <v>2</v>
      </c>
      <c r="BJ66" s="170">
        <v>0</v>
      </c>
      <c r="BK66" s="169" t="s">
        <v>91</v>
      </c>
      <c r="BL66" s="171" t="s">
        <v>415</v>
      </c>
      <c r="BM66" s="172">
        <v>0</v>
      </c>
      <c r="BN66" s="170">
        <v>0</v>
      </c>
      <c r="BO66" s="169" t="s">
        <v>91</v>
      </c>
      <c r="BP66" s="171" t="s">
        <v>415</v>
      </c>
      <c r="BQ66" s="172">
        <v>0</v>
      </c>
      <c r="BR66" s="170">
        <v>0.05</v>
      </c>
      <c r="BS66" s="169" t="s">
        <v>98</v>
      </c>
      <c r="BT66" s="165">
        <v>12</v>
      </c>
      <c r="BU66" s="172">
        <v>1</v>
      </c>
      <c r="BV66" s="170">
        <v>0.05</v>
      </c>
      <c r="BW66" s="169" t="s">
        <v>99</v>
      </c>
      <c r="BX66" s="165">
        <v>10</v>
      </c>
      <c r="BY66" s="172">
        <v>1</v>
      </c>
      <c r="BZ66" s="170">
        <v>0</v>
      </c>
      <c r="CA66" s="169" t="s">
        <v>91</v>
      </c>
      <c r="CB66" s="171" t="s">
        <v>415</v>
      </c>
      <c r="CC66" s="172">
        <v>0</v>
      </c>
      <c r="CD66" s="170">
        <v>0.6</v>
      </c>
      <c r="CE66" s="169" t="s">
        <v>109</v>
      </c>
      <c r="CF66" s="165">
        <v>52.7</v>
      </c>
      <c r="CG66" s="172">
        <v>2</v>
      </c>
      <c r="CH66" s="170">
        <v>0.7</v>
      </c>
      <c r="CI66" s="169" t="s">
        <v>301</v>
      </c>
      <c r="CJ66" s="165">
        <v>87.91</v>
      </c>
      <c r="CK66" s="172">
        <v>2</v>
      </c>
      <c r="CL66" s="170">
        <v>0.4</v>
      </c>
      <c r="CM66" s="169" t="s">
        <v>302</v>
      </c>
      <c r="CN66" s="165">
        <v>60.45</v>
      </c>
      <c r="CO66" s="172">
        <v>1</v>
      </c>
      <c r="CP66" s="172">
        <v>0</v>
      </c>
      <c r="CQ66" s="172" t="s">
        <v>91</v>
      </c>
      <c r="CR66" s="172" t="s">
        <v>415</v>
      </c>
      <c r="CS66" s="172">
        <v>0</v>
      </c>
      <c r="CT66" s="170">
        <v>0.5</v>
      </c>
      <c r="CU66" s="169" t="s">
        <v>303</v>
      </c>
      <c r="CV66" s="165">
        <v>89.66</v>
      </c>
      <c r="CW66" s="172">
        <v>1</v>
      </c>
      <c r="CX66" s="172">
        <v>0</v>
      </c>
      <c r="CY66" s="172" t="s">
        <v>91</v>
      </c>
      <c r="CZ66" s="172" t="s">
        <v>415</v>
      </c>
      <c r="DA66" s="172">
        <v>0</v>
      </c>
      <c r="DB66" s="170">
        <v>0.3</v>
      </c>
      <c r="DC66" s="169" t="s">
        <v>105</v>
      </c>
      <c r="DD66" s="165">
        <v>220.05</v>
      </c>
      <c r="DE66" s="172">
        <v>1</v>
      </c>
    </row>
    <row r="67" spans="1:109" ht="26" x14ac:dyDescent="0.35">
      <c r="A67" s="139" t="s">
        <v>413</v>
      </c>
      <c r="F67" s="170">
        <v>0.3</v>
      </c>
      <c r="G67" s="169" t="s">
        <v>91</v>
      </c>
      <c r="H67" s="171" t="s">
        <v>415</v>
      </c>
      <c r="I67" s="172">
        <v>0</v>
      </c>
      <c r="J67" s="170">
        <v>0.5</v>
      </c>
      <c r="K67" s="169" t="s">
        <v>91</v>
      </c>
      <c r="L67" s="171" t="s">
        <v>415</v>
      </c>
      <c r="M67" s="172">
        <v>0</v>
      </c>
      <c r="N67" s="170">
        <v>1.5</v>
      </c>
      <c r="O67" s="169" t="s">
        <v>91</v>
      </c>
      <c r="P67" s="171" t="s">
        <v>415</v>
      </c>
      <c r="Q67" s="172">
        <v>0</v>
      </c>
      <c r="R67" s="166">
        <v>0</v>
      </c>
      <c r="S67" s="167" t="s">
        <v>91</v>
      </c>
      <c r="T67" s="168">
        <v>0</v>
      </c>
      <c r="U67" s="166">
        <v>0</v>
      </c>
      <c r="V67" s="172">
        <v>0</v>
      </c>
      <c r="W67" s="172" t="s">
        <v>353</v>
      </c>
      <c r="X67" s="172">
        <v>4.57</v>
      </c>
      <c r="Y67" s="172">
        <v>4.8</v>
      </c>
      <c r="Z67" s="166">
        <v>0</v>
      </c>
      <c r="AA67" s="169" t="s">
        <v>91</v>
      </c>
      <c r="AB67" s="171">
        <v>0</v>
      </c>
      <c r="AC67" s="172">
        <v>0</v>
      </c>
      <c r="AD67" s="170">
        <v>0</v>
      </c>
      <c r="AE67" s="169" t="s">
        <v>177</v>
      </c>
      <c r="AF67" s="165">
        <v>11.2</v>
      </c>
      <c r="AG67" s="172">
        <v>1</v>
      </c>
      <c r="AH67" s="170">
        <v>0</v>
      </c>
      <c r="AI67" s="169" t="s">
        <v>91</v>
      </c>
      <c r="AJ67" s="165">
        <v>5</v>
      </c>
      <c r="AK67" s="172">
        <v>1</v>
      </c>
      <c r="AL67" s="170">
        <v>0</v>
      </c>
      <c r="AM67" s="169" t="s">
        <v>91</v>
      </c>
      <c r="AN67" s="171" t="s">
        <v>415</v>
      </c>
      <c r="AO67" s="172">
        <v>0</v>
      </c>
      <c r="AP67" s="170">
        <v>0</v>
      </c>
      <c r="AQ67" s="169" t="s">
        <v>95</v>
      </c>
      <c r="AR67" s="165">
        <v>7.11</v>
      </c>
      <c r="AS67" s="172">
        <v>1</v>
      </c>
      <c r="AT67" s="170">
        <v>0.2</v>
      </c>
      <c r="AU67" s="169" t="s">
        <v>298</v>
      </c>
      <c r="AV67" s="165">
        <v>20</v>
      </c>
      <c r="AW67" s="172">
        <v>1</v>
      </c>
      <c r="AX67" s="170">
        <v>0</v>
      </c>
      <c r="AY67" s="169" t="s">
        <v>299</v>
      </c>
      <c r="AZ67" s="165">
        <v>14</v>
      </c>
      <c r="BA67" s="172">
        <v>1</v>
      </c>
      <c r="BB67" s="170">
        <v>1</v>
      </c>
      <c r="BC67" s="169" t="s">
        <v>91</v>
      </c>
      <c r="BD67" s="171" t="s">
        <v>415</v>
      </c>
      <c r="BE67" s="172">
        <v>0</v>
      </c>
      <c r="BF67" s="172">
        <v>0.4</v>
      </c>
      <c r="BG67" s="172">
        <v>23219053</v>
      </c>
      <c r="BH67" s="172">
        <v>7.93</v>
      </c>
      <c r="BI67" s="172">
        <v>2</v>
      </c>
      <c r="BJ67" s="170">
        <v>0</v>
      </c>
      <c r="BK67" s="169" t="s">
        <v>91</v>
      </c>
      <c r="BL67" s="171" t="s">
        <v>415</v>
      </c>
      <c r="BM67" s="172">
        <v>0</v>
      </c>
      <c r="BN67" s="170">
        <v>0</v>
      </c>
      <c r="BO67" s="169" t="s">
        <v>91</v>
      </c>
      <c r="BP67" s="171" t="s">
        <v>415</v>
      </c>
      <c r="BQ67" s="172">
        <v>0</v>
      </c>
      <c r="BR67" s="170">
        <v>0.05</v>
      </c>
      <c r="BS67" s="169" t="s">
        <v>98</v>
      </c>
      <c r="BT67" s="165">
        <v>12</v>
      </c>
      <c r="BU67" s="172">
        <v>1</v>
      </c>
      <c r="BV67" s="170">
        <v>0.05</v>
      </c>
      <c r="BW67" s="169" t="s">
        <v>99</v>
      </c>
      <c r="BX67" s="165">
        <v>10</v>
      </c>
      <c r="BY67" s="172">
        <v>1</v>
      </c>
      <c r="BZ67" s="170">
        <v>0</v>
      </c>
      <c r="CA67" s="169" t="s">
        <v>91</v>
      </c>
      <c r="CB67" s="171" t="s">
        <v>415</v>
      </c>
      <c r="CC67" s="172">
        <v>0</v>
      </c>
      <c r="CD67" s="170">
        <v>0.6</v>
      </c>
      <c r="CE67" s="169" t="s">
        <v>109</v>
      </c>
      <c r="CF67" s="165">
        <v>52.7</v>
      </c>
      <c r="CG67" s="172">
        <v>2</v>
      </c>
      <c r="CH67" s="170">
        <v>0.7</v>
      </c>
      <c r="CI67" s="169" t="s">
        <v>301</v>
      </c>
      <c r="CJ67" s="165">
        <v>87.91</v>
      </c>
      <c r="CK67" s="172">
        <v>2</v>
      </c>
      <c r="CL67" s="170">
        <v>0.4</v>
      </c>
      <c r="CM67" s="169" t="s">
        <v>302</v>
      </c>
      <c r="CN67" s="165">
        <v>60.45</v>
      </c>
      <c r="CO67" s="172">
        <v>1</v>
      </c>
      <c r="CP67" s="172">
        <v>0</v>
      </c>
      <c r="CQ67" s="172" t="s">
        <v>91</v>
      </c>
      <c r="CR67" s="172" t="s">
        <v>415</v>
      </c>
      <c r="CS67" s="172">
        <v>0</v>
      </c>
      <c r="CT67" s="170">
        <v>0.5</v>
      </c>
      <c r="CU67" s="169" t="s">
        <v>303</v>
      </c>
      <c r="CV67" s="165">
        <v>89.66</v>
      </c>
      <c r="CW67" s="172">
        <v>1</v>
      </c>
      <c r="CX67" s="172">
        <v>0</v>
      </c>
      <c r="CY67" s="172" t="s">
        <v>91</v>
      </c>
      <c r="CZ67" s="172" t="s">
        <v>415</v>
      </c>
      <c r="DA67" s="172">
        <v>0</v>
      </c>
      <c r="DB67" s="170">
        <v>0.3</v>
      </c>
      <c r="DC67" s="169" t="s">
        <v>212</v>
      </c>
      <c r="DD67" s="165">
        <v>244.69</v>
      </c>
      <c r="DE67" s="172">
        <v>1</v>
      </c>
    </row>
    <row r="68" spans="1:109" ht="26" x14ac:dyDescent="0.35">
      <c r="A68" s="139" t="s">
        <v>414</v>
      </c>
      <c r="F68" s="170">
        <v>0.3</v>
      </c>
      <c r="G68" s="169" t="s">
        <v>91</v>
      </c>
      <c r="H68" s="171" t="s">
        <v>415</v>
      </c>
      <c r="I68" s="172">
        <v>0</v>
      </c>
      <c r="J68" s="170">
        <v>0.5</v>
      </c>
      <c r="K68" s="169" t="s">
        <v>91</v>
      </c>
      <c r="L68" s="171" t="s">
        <v>415</v>
      </c>
      <c r="M68" s="172">
        <v>0</v>
      </c>
      <c r="N68" s="170">
        <v>1.5</v>
      </c>
      <c r="O68" s="169" t="s">
        <v>91</v>
      </c>
      <c r="P68" s="171" t="s">
        <v>415</v>
      </c>
      <c r="Q68" s="172">
        <v>0</v>
      </c>
      <c r="R68" s="166">
        <v>0</v>
      </c>
      <c r="S68" s="167" t="s">
        <v>91</v>
      </c>
      <c r="T68" s="168">
        <v>0</v>
      </c>
      <c r="U68" s="166">
        <v>0</v>
      </c>
      <c r="V68" s="172">
        <v>0</v>
      </c>
      <c r="W68" s="172" t="s">
        <v>353</v>
      </c>
      <c r="X68" s="172">
        <v>4.57</v>
      </c>
      <c r="Y68" s="172">
        <v>3.8</v>
      </c>
      <c r="Z68" s="166">
        <v>0</v>
      </c>
      <c r="AA68" s="169" t="s">
        <v>91</v>
      </c>
      <c r="AB68" s="171">
        <v>0</v>
      </c>
      <c r="AC68" s="172">
        <v>0</v>
      </c>
      <c r="AD68" s="170">
        <v>0</v>
      </c>
      <c r="AE68" s="169">
        <v>2630035505</v>
      </c>
      <c r="AF68" s="165">
        <v>6.85</v>
      </c>
      <c r="AG68" s="172">
        <v>1</v>
      </c>
      <c r="AH68" s="170">
        <v>0</v>
      </c>
      <c r="AI68" s="169" t="s">
        <v>91</v>
      </c>
      <c r="AJ68" s="165">
        <v>5</v>
      </c>
      <c r="AK68" s="172">
        <v>1</v>
      </c>
      <c r="AL68" s="170">
        <v>0</v>
      </c>
      <c r="AM68" s="169" t="s">
        <v>91</v>
      </c>
      <c r="AN68" s="171" t="s">
        <v>415</v>
      </c>
      <c r="AO68" s="172">
        <v>0</v>
      </c>
      <c r="AP68" s="170">
        <v>0</v>
      </c>
      <c r="AQ68" s="169" t="s">
        <v>95</v>
      </c>
      <c r="AR68" s="165">
        <v>7.11</v>
      </c>
      <c r="AS68" s="172">
        <v>1</v>
      </c>
      <c r="AT68" s="170">
        <v>0.2</v>
      </c>
      <c r="AU68" s="169" t="s">
        <v>298</v>
      </c>
      <c r="AV68" s="165">
        <v>20</v>
      </c>
      <c r="AW68" s="172">
        <v>1</v>
      </c>
      <c r="AX68" s="170">
        <v>0</v>
      </c>
      <c r="AY68" s="169" t="s">
        <v>416</v>
      </c>
      <c r="AZ68" s="165">
        <v>20</v>
      </c>
      <c r="BA68" s="172">
        <v>1</v>
      </c>
      <c r="BB68" s="170">
        <v>1</v>
      </c>
      <c r="BC68" s="169" t="s">
        <v>91</v>
      </c>
      <c r="BD68" s="171" t="s">
        <v>415</v>
      </c>
      <c r="BE68" s="172">
        <v>0</v>
      </c>
      <c r="BF68" s="172">
        <v>0.4</v>
      </c>
      <c r="BG68" s="172">
        <v>23219053</v>
      </c>
      <c r="BH68" s="172">
        <v>7.93</v>
      </c>
      <c r="BI68" s="172">
        <v>2</v>
      </c>
      <c r="BJ68" s="170">
        <v>0</v>
      </c>
      <c r="BK68" s="169" t="s">
        <v>91</v>
      </c>
      <c r="BL68" s="171" t="s">
        <v>415</v>
      </c>
      <c r="BM68" s="172">
        <v>0</v>
      </c>
      <c r="BN68" s="170">
        <v>0.9</v>
      </c>
      <c r="BO68" s="169" t="s">
        <v>234</v>
      </c>
      <c r="BP68" s="165">
        <v>74.040000000000006</v>
      </c>
      <c r="BQ68" s="172">
        <v>1</v>
      </c>
      <c r="BR68" s="170">
        <v>0.05</v>
      </c>
      <c r="BS68" s="169" t="s">
        <v>98</v>
      </c>
      <c r="BT68" s="165">
        <v>12</v>
      </c>
      <c r="BU68" s="172">
        <v>1</v>
      </c>
      <c r="BV68" s="170">
        <v>0.05</v>
      </c>
      <c r="BW68" s="169" t="s">
        <v>99</v>
      </c>
      <c r="BX68" s="165">
        <v>10</v>
      </c>
      <c r="BY68" s="172">
        <v>1</v>
      </c>
      <c r="BZ68" s="170">
        <v>0</v>
      </c>
      <c r="CA68" s="169" t="s">
        <v>91</v>
      </c>
      <c r="CB68" s="171" t="s">
        <v>415</v>
      </c>
      <c r="CC68" s="172">
        <v>0</v>
      </c>
      <c r="CD68" s="170">
        <v>0.7</v>
      </c>
      <c r="CE68" s="169" t="s">
        <v>109</v>
      </c>
      <c r="CF68" s="165">
        <v>52.7</v>
      </c>
      <c r="CG68" s="172">
        <v>2</v>
      </c>
      <c r="CH68" s="170">
        <v>0.7</v>
      </c>
      <c r="CI68" s="169" t="s">
        <v>301</v>
      </c>
      <c r="CJ68" s="165">
        <v>87.91</v>
      </c>
      <c r="CK68" s="172">
        <v>2</v>
      </c>
      <c r="CL68" s="170">
        <v>0.5</v>
      </c>
      <c r="CM68" s="169" t="s">
        <v>417</v>
      </c>
      <c r="CN68" s="165">
        <v>60.45</v>
      </c>
      <c r="CO68" s="172">
        <v>1</v>
      </c>
      <c r="CP68" s="172">
        <v>0</v>
      </c>
      <c r="CQ68" s="172" t="s">
        <v>91</v>
      </c>
      <c r="CR68" s="172" t="s">
        <v>415</v>
      </c>
      <c r="CS68" s="172">
        <v>0</v>
      </c>
      <c r="CT68" s="170">
        <v>0.5</v>
      </c>
      <c r="CU68" s="169" t="s">
        <v>303</v>
      </c>
      <c r="CV68" s="165">
        <v>89.66</v>
      </c>
      <c r="CW68" s="172">
        <v>1</v>
      </c>
      <c r="CX68" s="172">
        <v>0</v>
      </c>
      <c r="CY68" s="172" t="s">
        <v>91</v>
      </c>
      <c r="CZ68" s="172" t="s">
        <v>415</v>
      </c>
      <c r="DA68" s="172">
        <v>0</v>
      </c>
      <c r="DB68" s="170">
        <v>0</v>
      </c>
      <c r="DC68" s="169" t="s">
        <v>91</v>
      </c>
      <c r="DD68" s="171" t="s">
        <v>418</v>
      </c>
      <c r="DE68" s="172">
        <v>0</v>
      </c>
    </row>
    <row r="69" spans="1:109" ht="26" x14ac:dyDescent="0.35">
      <c r="A69" s="139" t="s">
        <v>419</v>
      </c>
      <c r="F69" s="170">
        <v>0.3</v>
      </c>
      <c r="G69" s="169" t="s">
        <v>91</v>
      </c>
      <c r="H69" s="171" t="s">
        <v>415</v>
      </c>
      <c r="I69" s="172">
        <v>0</v>
      </c>
      <c r="J69" s="170">
        <v>0.5</v>
      </c>
      <c r="K69" s="169" t="s">
        <v>91</v>
      </c>
      <c r="L69" s="171" t="s">
        <v>415</v>
      </c>
      <c r="M69" s="172">
        <v>0</v>
      </c>
      <c r="N69" s="170">
        <v>1.5</v>
      </c>
      <c r="O69" s="169" t="s">
        <v>91</v>
      </c>
      <c r="P69" s="171" t="s">
        <v>415</v>
      </c>
      <c r="Q69" s="172">
        <v>0</v>
      </c>
      <c r="R69" s="166">
        <v>0</v>
      </c>
      <c r="S69" s="167" t="s">
        <v>91</v>
      </c>
      <c r="T69" s="168">
        <v>0</v>
      </c>
      <c r="U69" s="166">
        <v>0</v>
      </c>
      <c r="V69" s="142">
        <v>0</v>
      </c>
      <c r="W69" s="142" t="s">
        <v>93</v>
      </c>
      <c r="X69" s="142">
        <v>4.7300000000000004</v>
      </c>
      <c r="Y69" s="142">
        <v>4</v>
      </c>
      <c r="Z69" s="166">
        <v>0</v>
      </c>
      <c r="AA69" s="169" t="s">
        <v>91</v>
      </c>
      <c r="AB69" s="171">
        <v>0</v>
      </c>
      <c r="AC69" s="172">
        <v>0</v>
      </c>
      <c r="AD69" s="140">
        <v>0</v>
      </c>
      <c r="AE69" s="126">
        <v>2630035505</v>
      </c>
      <c r="AF69" s="165">
        <v>6.85</v>
      </c>
      <c r="AG69" s="142">
        <v>1</v>
      </c>
      <c r="AH69" s="140">
        <v>0</v>
      </c>
      <c r="AI69" s="126" t="s">
        <v>91</v>
      </c>
      <c r="AJ69" s="141">
        <v>5</v>
      </c>
      <c r="AK69" s="142">
        <v>1</v>
      </c>
      <c r="AL69" s="140">
        <v>0</v>
      </c>
      <c r="AM69" s="126" t="s">
        <v>91</v>
      </c>
      <c r="AN69" s="141">
        <v>0</v>
      </c>
      <c r="AO69" s="142">
        <v>0</v>
      </c>
      <c r="AP69" s="140">
        <v>0</v>
      </c>
      <c r="AQ69" s="126" t="s">
        <v>95</v>
      </c>
      <c r="AR69" s="141">
        <v>7.11</v>
      </c>
      <c r="AS69" s="142">
        <v>1</v>
      </c>
      <c r="AT69" s="140">
        <v>0.2</v>
      </c>
      <c r="AU69" s="126" t="s">
        <v>138</v>
      </c>
      <c r="AV69" s="141">
        <v>20</v>
      </c>
      <c r="AW69" s="142">
        <v>1</v>
      </c>
      <c r="AX69" s="140">
        <v>0</v>
      </c>
      <c r="AY69" s="126" t="s">
        <v>108</v>
      </c>
      <c r="AZ69" s="141">
        <v>14</v>
      </c>
      <c r="BA69" s="142">
        <v>1</v>
      </c>
      <c r="BB69" s="140">
        <v>1</v>
      </c>
      <c r="BC69" s="126" t="s">
        <v>91</v>
      </c>
      <c r="BD69" s="141">
        <v>0</v>
      </c>
      <c r="BE69" s="142">
        <v>0</v>
      </c>
      <c r="BF69" s="142">
        <v>0</v>
      </c>
      <c r="BG69" s="142" t="s">
        <v>91</v>
      </c>
      <c r="BH69" s="142">
        <v>0</v>
      </c>
      <c r="BI69" s="142">
        <v>0</v>
      </c>
      <c r="BJ69" s="140">
        <v>0</v>
      </c>
      <c r="BK69" s="126" t="s">
        <v>91</v>
      </c>
      <c r="BL69" s="141">
        <v>0</v>
      </c>
      <c r="BM69" s="142">
        <v>0</v>
      </c>
      <c r="BN69" s="140">
        <v>0</v>
      </c>
      <c r="BO69" s="126" t="s">
        <v>91</v>
      </c>
      <c r="BP69" s="141">
        <v>0</v>
      </c>
      <c r="BQ69" s="142">
        <v>0</v>
      </c>
      <c r="BR69" s="140">
        <v>0.05</v>
      </c>
      <c r="BS69" s="126" t="s">
        <v>98</v>
      </c>
      <c r="BT69" s="141">
        <v>12</v>
      </c>
      <c r="BU69" s="142">
        <v>1</v>
      </c>
      <c r="BV69" s="140">
        <v>0.05</v>
      </c>
      <c r="BW69" s="126" t="s">
        <v>99</v>
      </c>
      <c r="BX69" s="141">
        <v>10</v>
      </c>
      <c r="BY69" s="142">
        <v>1</v>
      </c>
      <c r="BZ69" s="140">
        <v>0.05</v>
      </c>
      <c r="CA69" s="126" t="s">
        <v>139</v>
      </c>
      <c r="CB69" s="141">
        <v>15.4</v>
      </c>
      <c r="CC69" s="142">
        <v>1</v>
      </c>
      <c r="CD69" s="140">
        <v>0.7</v>
      </c>
      <c r="CE69" s="126" t="s">
        <v>140</v>
      </c>
      <c r="CF69" s="141">
        <v>81.48</v>
      </c>
      <c r="CG69" s="142">
        <v>2</v>
      </c>
      <c r="CH69" s="140">
        <v>0.6</v>
      </c>
      <c r="CI69" s="126" t="s">
        <v>141</v>
      </c>
      <c r="CJ69" s="141" t="s">
        <v>357</v>
      </c>
      <c r="CK69" s="142">
        <v>2</v>
      </c>
      <c r="CL69" s="140">
        <v>0.6</v>
      </c>
      <c r="CM69" s="126" t="s">
        <v>142</v>
      </c>
      <c r="CN69" s="141">
        <v>52.18</v>
      </c>
      <c r="CO69" s="142">
        <v>1</v>
      </c>
      <c r="CP69" s="142">
        <v>0</v>
      </c>
      <c r="CQ69" s="142" t="s">
        <v>91</v>
      </c>
      <c r="CR69" s="142">
        <v>0</v>
      </c>
      <c r="CS69" s="142">
        <v>0</v>
      </c>
      <c r="CT69" s="140">
        <v>0.4</v>
      </c>
      <c r="CU69" s="126" t="s">
        <v>143</v>
      </c>
      <c r="CV69" s="141">
        <v>76.94</v>
      </c>
      <c r="CW69" s="142">
        <v>1</v>
      </c>
      <c r="CX69" s="142">
        <v>0</v>
      </c>
      <c r="CY69" s="142" t="s">
        <v>91</v>
      </c>
      <c r="CZ69" s="142">
        <v>0</v>
      </c>
      <c r="DA69" s="142">
        <v>0</v>
      </c>
      <c r="DB69" s="140">
        <v>0.3</v>
      </c>
      <c r="DC69" s="126" t="s">
        <v>144</v>
      </c>
      <c r="DD69" s="141">
        <v>239.82</v>
      </c>
      <c r="DE69" s="142">
        <v>1</v>
      </c>
    </row>
  </sheetData>
  <mergeCells count="26">
    <mergeCell ref="AT1:AW1"/>
    <mergeCell ref="AX1:BA1"/>
    <mergeCell ref="BB1:BE1"/>
    <mergeCell ref="BJ1:BM1"/>
    <mergeCell ref="Z1:AC1"/>
    <mergeCell ref="AD1:AG1"/>
    <mergeCell ref="AH1:AK1"/>
    <mergeCell ref="AL1:AO1"/>
    <mergeCell ref="AP1:AS1"/>
    <mergeCell ref="BF1:BI1"/>
    <mergeCell ref="F1:I1"/>
    <mergeCell ref="J1:M1"/>
    <mergeCell ref="N1:Q1"/>
    <mergeCell ref="R1:U1"/>
    <mergeCell ref="V1:Y1"/>
    <mergeCell ref="BN1:BQ1"/>
    <mergeCell ref="CT1:CW1"/>
    <mergeCell ref="DB1:DE1"/>
    <mergeCell ref="BR1:BU1"/>
    <mergeCell ref="BV1:BY1"/>
    <mergeCell ref="BZ1:CC1"/>
    <mergeCell ref="CD1:CG1"/>
    <mergeCell ref="CH1:CK1"/>
    <mergeCell ref="CL1:CO1"/>
    <mergeCell ref="CP1:CS1"/>
    <mergeCell ref="CX1:DA1"/>
  </mergeCells>
  <conditionalFormatting sqref="E3:E26">
    <cfRule type="containsBlanks" dxfId="49" priority="146">
      <formula>LEN(TRIM(E3))=0</formula>
    </cfRule>
  </conditionalFormatting>
  <conditionalFormatting sqref="E29">
    <cfRule type="containsBlanks" dxfId="48" priority="89">
      <formula>LEN(TRIM(E29))=0</formula>
    </cfRule>
  </conditionalFormatting>
  <conditionalFormatting sqref="E29">
    <cfRule type="containsBlanks" dxfId="47" priority="91">
      <formula>LEN(TRIM(E29))=0</formula>
    </cfRule>
  </conditionalFormatting>
  <conditionalFormatting sqref="E27:E28">
    <cfRule type="containsBlanks" dxfId="46" priority="65">
      <formula>LEN(TRIM(E27))=0</formula>
    </cfRule>
  </conditionalFormatting>
  <conditionalFormatting sqref="E30:E31">
    <cfRule type="containsBlanks" dxfId="45" priority="61">
      <formula>LEN(TRIM(E30))=0</formula>
    </cfRule>
  </conditionalFormatting>
  <conditionalFormatting sqref="F30:BE31 BZ30:DE31 F32:U61 Z32:AC61 BJ30:BQ31 Z62:Z69">
    <cfRule type="containsBlanks" dxfId="44" priority="60">
      <formula>LEN(TRIM(F30))=0</formula>
    </cfRule>
  </conditionalFormatting>
  <conditionalFormatting sqref="F30:BE31 BZ30:DE31 F32:U61 Z32:AC61 BJ30:BQ31 Z62:Z69">
    <cfRule type="containsText" dxfId="43" priority="59" operator="containsText" text="N/A">
      <formula>NOT(ISERROR(SEARCH("N/A",F30)))</formula>
    </cfRule>
  </conditionalFormatting>
  <conditionalFormatting sqref="E30:E31">
    <cfRule type="containsBlanks" dxfId="42" priority="62">
      <formula>LEN(TRIM(E30))=0</formula>
    </cfRule>
  </conditionalFormatting>
  <conditionalFormatting sqref="BR30:BY30">
    <cfRule type="containsBlanks" dxfId="41" priority="58">
      <formula>LEN(TRIM(BR30))=0</formula>
    </cfRule>
  </conditionalFormatting>
  <conditionalFormatting sqref="BR30:BY30">
    <cfRule type="containsText" dxfId="40" priority="57" operator="containsText" text="N/A">
      <formula>NOT(ISERROR(SEARCH("N/A",BR30)))</formula>
    </cfRule>
  </conditionalFormatting>
  <conditionalFormatting sqref="BR31:BY31">
    <cfRule type="containsBlanks" dxfId="39" priority="56">
      <formula>LEN(TRIM(BR31))=0</formula>
    </cfRule>
  </conditionalFormatting>
  <conditionalFormatting sqref="BR31:BY31">
    <cfRule type="containsText" dxfId="38" priority="55" operator="containsText" text="N/A">
      <formula>NOT(ISERROR(SEARCH("N/A",BR31)))</formula>
    </cfRule>
  </conditionalFormatting>
  <conditionalFormatting sqref="F3:DE17 F27:DE29 F26:AE26 AG26:DE26 F24:DE25 F19:DE21 F18:AE18 AG18:DE18 F22:AE23 AG22:DE23">
    <cfRule type="containsText" dxfId="37" priority="37" operator="containsText" text="N/A">
      <formula>NOT(ISERROR(SEARCH("N/A",F3)))</formula>
    </cfRule>
    <cfRule type="containsBlanks" dxfId="36" priority="38">
      <formula>LEN(TRIM(F3))=0</formula>
    </cfRule>
  </conditionalFormatting>
  <conditionalFormatting sqref="A62:A65">
    <cfRule type="containsBlanks" dxfId="35" priority="35">
      <formula>LEN(TRIM(A62))=0</formula>
    </cfRule>
    <cfRule type="containsText" dxfId="34" priority="36" operator="containsText" text="N/A">
      <formula>NOT(ISERROR(SEARCH("N/A",A62)))</formula>
    </cfRule>
  </conditionalFormatting>
  <conditionalFormatting sqref="BF30:BI31">
    <cfRule type="containsText" dxfId="33" priority="33" operator="containsText" text="N/A">
      <formula>NOT(ISERROR(SEARCH("N/A",BF30)))</formula>
    </cfRule>
    <cfRule type="containsBlanks" dxfId="32" priority="34">
      <formula>LEN(TRIM(BF30))=0</formula>
    </cfRule>
  </conditionalFormatting>
  <conditionalFormatting sqref="R62:U64">
    <cfRule type="containsBlanks" dxfId="31" priority="32">
      <formula>LEN(TRIM(R62))=0</formula>
    </cfRule>
  </conditionalFormatting>
  <conditionalFormatting sqref="R62:U64">
    <cfRule type="containsText" dxfId="30" priority="31" operator="containsText" text="N/A">
      <formula>NOT(ISERROR(SEARCH("N/A",R62)))</formula>
    </cfRule>
  </conditionalFormatting>
  <conditionalFormatting sqref="R65:U67 R69:U69">
    <cfRule type="containsBlanks" dxfId="29" priority="30">
      <formula>LEN(TRIM(R65))=0</formula>
    </cfRule>
  </conditionalFormatting>
  <conditionalFormatting sqref="R65:U67 R69:U69">
    <cfRule type="containsText" dxfId="28" priority="29" operator="containsText" text="N/A">
      <formula>NOT(ISERROR(SEARCH("N/A",R65)))</formula>
    </cfRule>
  </conditionalFormatting>
  <conditionalFormatting sqref="R68:U68">
    <cfRule type="containsBlanks" dxfId="27" priority="28">
      <formula>LEN(TRIM(R68))=0</formula>
    </cfRule>
  </conditionalFormatting>
  <conditionalFormatting sqref="R68:U68">
    <cfRule type="containsText" dxfId="26" priority="27" operator="containsText" text="N/A">
      <formula>NOT(ISERROR(SEARCH("N/A",R68)))</formula>
    </cfRule>
  </conditionalFormatting>
  <conditionalFormatting sqref="AF32">
    <cfRule type="containsText" dxfId="25" priority="25" operator="containsText" text="N/A">
      <formula>NOT(ISERROR(SEARCH("N/A",AF32)))</formula>
    </cfRule>
    <cfRule type="containsBlanks" dxfId="24" priority="26">
      <formula>LEN(TRIM(AF32))=0</formula>
    </cfRule>
  </conditionalFormatting>
  <conditionalFormatting sqref="AF36">
    <cfRule type="containsText" dxfId="23" priority="23" operator="containsText" text="N/A">
      <formula>NOT(ISERROR(SEARCH("N/A",AF36)))</formula>
    </cfRule>
    <cfRule type="containsBlanks" dxfId="22" priority="24">
      <formula>LEN(TRIM(AF36))=0</formula>
    </cfRule>
  </conditionalFormatting>
  <conditionalFormatting sqref="AF37">
    <cfRule type="containsText" dxfId="21" priority="21" operator="containsText" text="N/A">
      <formula>NOT(ISERROR(SEARCH("N/A",AF37)))</formula>
    </cfRule>
    <cfRule type="containsBlanks" dxfId="20" priority="22">
      <formula>LEN(TRIM(AF37))=0</formula>
    </cfRule>
  </conditionalFormatting>
  <conditionalFormatting sqref="AF38">
    <cfRule type="containsText" dxfId="19" priority="19" operator="containsText" text="N/A">
      <formula>NOT(ISERROR(SEARCH("N/A",AF38)))</formula>
    </cfRule>
    <cfRule type="containsBlanks" dxfId="18" priority="20">
      <formula>LEN(TRIM(AF38))=0</formula>
    </cfRule>
  </conditionalFormatting>
  <conditionalFormatting sqref="AF42">
    <cfRule type="containsText" dxfId="17" priority="17" operator="containsText" text="N/A">
      <formula>NOT(ISERROR(SEARCH("N/A",AF42)))</formula>
    </cfRule>
    <cfRule type="containsBlanks" dxfId="16" priority="18">
      <formula>LEN(TRIM(AF42))=0</formula>
    </cfRule>
  </conditionalFormatting>
  <conditionalFormatting sqref="AF43">
    <cfRule type="containsText" dxfId="15" priority="15" operator="containsText" text="N/A">
      <formula>NOT(ISERROR(SEARCH("N/A",AF43)))</formula>
    </cfRule>
    <cfRule type="containsBlanks" dxfId="14" priority="16">
      <formula>LEN(TRIM(AF43))=0</formula>
    </cfRule>
  </conditionalFormatting>
  <conditionalFormatting sqref="AF46">
    <cfRule type="containsText" dxfId="13" priority="13" operator="containsText" text="N/A">
      <formula>NOT(ISERROR(SEARCH("N/A",AF46)))</formula>
    </cfRule>
    <cfRule type="containsBlanks" dxfId="12" priority="14">
      <formula>LEN(TRIM(AF46))=0</formula>
    </cfRule>
  </conditionalFormatting>
  <conditionalFormatting sqref="AF47">
    <cfRule type="containsText" dxfId="11" priority="11" operator="containsText" text="N/A">
      <formula>NOT(ISERROR(SEARCH("N/A",AF47)))</formula>
    </cfRule>
    <cfRule type="containsBlanks" dxfId="10" priority="12">
      <formula>LEN(TRIM(AF47))=0</formula>
    </cfRule>
  </conditionalFormatting>
  <conditionalFormatting sqref="AF48">
    <cfRule type="containsText" dxfId="9" priority="9" operator="containsText" text="N/A">
      <formula>NOT(ISERROR(SEARCH("N/A",AF48)))</formula>
    </cfRule>
    <cfRule type="containsBlanks" dxfId="8" priority="10">
      <formula>LEN(TRIM(AF48))=0</formula>
    </cfRule>
  </conditionalFormatting>
  <conditionalFormatting sqref="AF49">
    <cfRule type="containsText" dxfId="7" priority="7" operator="containsText" text="N/A">
      <formula>NOT(ISERROR(SEARCH("N/A",AF49)))</formula>
    </cfRule>
    <cfRule type="containsBlanks" dxfId="6" priority="8">
      <formula>LEN(TRIM(AF49))=0</formula>
    </cfRule>
  </conditionalFormatting>
  <conditionalFormatting sqref="AF51">
    <cfRule type="containsText" dxfId="5" priority="5" operator="containsText" text="N/A">
      <formula>NOT(ISERROR(SEARCH("N/A",AF51)))</formula>
    </cfRule>
    <cfRule type="containsBlanks" dxfId="4" priority="6">
      <formula>LEN(TRIM(AF51))=0</formula>
    </cfRule>
  </conditionalFormatting>
  <conditionalFormatting sqref="AF61">
    <cfRule type="containsText" dxfId="3" priority="3" operator="containsText" text="N/A">
      <formula>NOT(ISERROR(SEARCH("N/A",AF61)))</formula>
    </cfRule>
    <cfRule type="containsBlanks" dxfId="2" priority="4">
      <formula>LEN(TRIM(AF61))=0</formula>
    </cfRule>
  </conditionalFormatting>
  <conditionalFormatting sqref="AF66">
    <cfRule type="containsText" dxfId="1" priority="1" operator="containsText" text="N/A">
      <formula>NOT(ISERROR(SEARCH("N/A",AF66)))</formula>
    </cfRule>
    <cfRule type="containsBlanks" dxfId="0" priority="2">
      <formula>LEN(TRIM(AF66))=0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12"/>
  <sheetViews>
    <sheetView topLeftCell="C1" zoomScaleNormal="100" workbookViewId="0">
      <pane ySplit="1" topLeftCell="A32" activePane="bottomLeft" state="frozen"/>
      <selection activeCell="E1" sqref="E1"/>
      <selection pane="bottomLeft" activeCell="P91" sqref="P91:P112"/>
    </sheetView>
  </sheetViews>
  <sheetFormatPr defaultColWidth="11.1796875" defaultRowHeight="11.5" x14ac:dyDescent="0.35"/>
  <cols>
    <col min="1" max="1" width="8.7265625" style="20" bestFit="1" customWidth="1"/>
    <col min="2" max="2" width="12.26953125" style="21" bestFit="1" customWidth="1"/>
    <col min="3" max="3" width="5.7265625" style="8" bestFit="1" customWidth="1"/>
    <col min="4" max="4" width="6" style="8" bestFit="1" customWidth="1"/>
    <col min="5" max="5" width="22.453125" style="20" bestFit="1" customWidth="1"/>
    <col min="6" max="6" width="5.81640625" style="8" hidden="1" customWidth="1"/>
    <col min="7" max="8" width="5.81640625" style="8" bestFit="1" customWidth="1"/>
    <col min="9" max="22" width="6.453125" style="8" bestFit="1" customWidth="1"/>
    <col min="23" max="23" width="5.81640625" style="8" bestFit="1" customWidth="1"/>
    <col min="24" max="24" width="6.453125" style="8" bestFit="1" customWidth="1"/>
    <col min="25" max="25" width="5.81640625" style="8" bestFit="1" customWidth="1"/>
    <col min="26" max="26" width="6.81640625" style="8" bestFit="1" customWidth="1"/>
    <col min="27" max="16384" width="11.1796875" style="8"/>
  </cols>
  <sheetData>
    <row r="1" spans="1:26" s="173" customFormat="1" ht="21" x14ac:dyDescent="0.25">
      <c r="F1" s="174" t="s">
        <v>90</v>
      </c>
      <c r="G1" s="174" t="s">
        <v>195</v>
      </c>
      <c r="H1" s="174" t="s">
        <v>116</v>
      </c>
      <c r="I1" s="174" t="s">
        <v>420</v>
      </c>
      <c r="J1" s="174" t="s">
        <v>145</v>
      </c>
      <c r="K1" s="174" t="s">
        <v>152</v>
      </c>
      <c r="L1" s="174" t="s">
        <v>230</v>
      </c>
      <c r="M1" s="174" t="s">
        <v>421</v>
      </c>
      <c r="N1" s="174" t="s">
        <v>422</v>
      </c>
      <c r="O1" s="174" t="s">
        <v>275</v>
      </c>
      <c r="P1" s="174" t="s">
        <v>247</v>
      </c>
      <c r="Q1" s="174" t="s">
        <v>168</v>
      </c>
      <c r="R1" s="174" t="s">
        <v>423</v>
      </c>
      <c r="S1" s="174" t="s">
        <v>188</v>
      </c>
      <c r="T1" s="174" t="s">
        <v>424</v>
      </c>
      <c r="U1" s="174" t="s">
        <v>425</v>
      </c>
      <c r="V1" s="174" t="s">
        <v>283</v>
      </c>
      <c r="W1" s="174" t="s">
        <v>426</v>
      </c>
      <c r="X1" s="174" t="s">
        <v>427</v>
      </c>
      <c r="Y1" s="174" t="s">
        <v>221</v>
      </c>
      <c r="Z1" s="174" t="s">
        <v>428</v>
      </c>
    </row>
    <row r="2" spans="1:26" s="17" customFormat="1" ht="18" x14ac:dyDescent="0.35">
      <c r="A2" s="14" t="s">
        <v>2</v>
      </c>
      <c r="B2" s="15" t="s">
        <v>16</v>
      </c>
      <c r="C2" s="15" t="s">
        <v>292</v>
      </c>
      <c r="D2" s="15" t="s">
        <v>293</v>
      </c>
      <c r="E2" s="14" t="s">
        <v>294</v>
      </c>
      <c r="F2" s="16">
        <v>1</v>
      </c>
      <c r="G2" s="16">
        <v>2</v>
      </c>
      <c r="H2" s="16">
        <v>3</v>
      </c>
      <c r="I2" s="16">
        <v>4</v>
      </c>
      <c r="J2" s="16">
        <v>5</v>
      </c>
      <c r="K2" s="16">
        <v>6</v>
      </c>
      <c r="L2" s="16">
        <v>7</v>
      </c>
      <c r="M2" s="16">
        <v>8</v>
      </c>
      <c r="N2" s="16">
        <v>9</v>
      </c>
      <c r="O2" s="16">
        <v>10</v>
      </c>
      <c r="P2" s="16">
        <v>11</v>
      </c>
      <c r="Q2" s="16">
        <v>12</v>
      </c>
      <c r="R2" s="16">
        <v>13</v>
      </c>
      <c r="S2" s="16">
        <v>14</v>
      </c>
      <c r="T2" s="16">
        <v>15</v>
      </c>
      <c r="U2" s="16">
        <v>16</v>
      </c>
      <c r="V2" s="16">
        <v>17</v>
      </c>
      <c r="W2" s="16">
        <v>18</v>
      </c>
      <c r="X2" s="16">
        <v>19</v>
      </c>
      <c r="Y2" s="16">
        <v>20</v>
      </c>
      <c r="Z2" s="16">
        <v>21</v>
      </c>
    </row>
    <row r="3" spans="1:26" x14ac:dyDescent="0.35">
      <c r="A3" s="18" t="s">
        <v>259</v>
      </c>
      <c r="B3" s="19" t="s">
        <v>11</v>
      </c>
      <c r="C3" s="1">
        <f t="shared" ref="C3:C66" si="0">D3*6+6</f>
        <v>30</v>
      </c>
      <c r="D3" s="1">
        <v>4</v>
      </c>
      <c r="E3" s="18" t="str">
        <f>CONCATENATE(A3,B3,D3)</f>
        <v>ABPremium4</v>
      </c>
      <c r="F3" s="5">
        <v>700.29981826714595</v>
      </c>
      <c r="G3" s="5">
        <v>713.55035881747187</v>
      </c>
      <c r="H3" s="5">
        <v>733.63049315642741</v>
      </c>
      <c r="I3" s="5">
        <v>893.50850536646021</v>
      </c>
      <c r="J3" s="5">
        <v>703.17898845987554</v>
      </c>
      <c r="K3" s="5">
        <v>800.27052369153034</v>
      </c>
      <c r="L3" s="5">
        <v>1009.2046515583686</v>
      </c>
      <c r="M3" s="5">
        <v>1009.2046515583687</v>
      </c>
      <c r="N3" s="5">
        <v>534.38356501003716</v>
      </c>
      <c r="O3" s="5">
        <v>762.87195093160551</v>
      </c>
      <c r="P3" s="5">
        <v>534.38356501003705</v>
      </c>
      <c r="Q3" s="5">
        <v>834.89567523568621</v>
      </c>
      <c r="R3" s="5">
        <v>943.55673132250331</v>
      </c>
      <c r="S3" s="5">
        <v>789.99492009224207</v>
      </c>
      <c r="T3" s="5">
        <v>833.31341085602207</v>
      </c>
      <c r="U3" s="5">
        <v>833.31341085602196</v>
      </c>
      <c r="V3" s="5">
        <v>854.31320319840529</v>
      </c>
      <c r="W3" s="5">
        <v>848.3106174601553</v>
      </c>
      <c r="X3" s="5">
        <v>844.41175642346491</v>
      </c>
      <c r="Y3" s="5">
        <v>795.5967273200049</v>
      </c>
      <c r="Z3" s="5">
        <v>858.72111616986433</v>
      </c>
    </row>
    <row r="4" spans="1:26" x14ac:dyDescent="0.35">
      <c r="A4" s="18" t="s">
        <v>259</v>
      </c>
      <c r="B4" s="19" t="s">
        <v>11</v>
      </c>
      <c r="C4" s="1">
        <f t="shared" si="0"/>
        <v>36</v>
      </c>
      <c r="D4" s="1">
        <v>5</v>
      </c>
      <c r="E4" s="18" t="str">
        <f t="shared" ref="E4:E67" si="1">CONCATENATE(A4,B4,D4)</f>
        <v>ABPremium5</v>
      </c>
      <c r="F4" s="5">
        <v>770.63726540031416</v>
      </c>
      <c r="G4" s="5">
        <v>790.27988938956673</v>
      </c>
      <c r="H4" s="5">
        <v>815.25491670184624</v>
      </c>
      <c r="I4" s="5">
        <v>966.5411556150151</v>
      </c>
      <c r="J4" s="5">
        <v>777.38160343798154</v>
      </c>
      <c r="K4" s="5">
        <v>892.2456915882567</v>
      </c>
      <c r="L4" s="5">
        <v>1082.2373018069234</v>
      </c>
      <c r="M4" s="5">
        <v>1082.2373018069234</v>
      </c>
      <c r="N4" s="5">
        <v>588.9358384690953</v>
      </c>
      <c r="O4" s="5">
        <v>851.61835453526317</v>
      </c>
      <c r="P4" s="5">
        <v>588.93583846909519</v>
      </c>
      <c r="Q4" s="5">
        <v>940.46035177678891</v>
      </c>
      <c r="R4" s="5">
        <v>1047.9046966003327</v>
      </c>
      <c r="S4" s="5">
        <v>884.38481190202538</v>
      </c>
      <c r="T4" s="5">
        <v>914.9378344014408</v>
      </c>
      <c r="U4" s="5">
        <v>914.93783440144114</v>
      </c>
      <c r="V4" s="5">
        <v>964.61383449817731</v>
      </c>
      <c r="W4" s="5">
        <v>930.87997168000675</v>
      </c>
      <c r="X4" s="5">
        <v>926.02617996888398</v>
      </c>
      <c r="Y4" s="5">
        <v>888.83600370698139</v>
      </c>
      <c r="Z4" s="5">
        <v>970.0882191317454</v>
      </c>
    </row>
    <row r="5" spans="1:26" x14ac:dyDescent="0.35">
      <c r="A5" s="18" t="s">
        <v>259</v>
      </c>
      <c r="B5" s="19" t="s">
        <v>11</v>
      </c>
      <c r="C5" s="1">
        <f t="shared" si="0"/>
        <v>42</v>
      </c>
      <c r="D5" s="1">
        <v>6</v>
      </c>
      <c r="E5" s="18" t="str">
        <f t="shared" si="1"/>
        <v>ABPremium6</v>
      </c>
      <c r="F5" s="5">
        <v>933.32448058163357</v>
      </c>
      <c r="G5" s="5">
        <v>1015.5797377088403</v>
      </c>
      <c r="H5" s="5">
        <v>1046.0431548022029</v>
      </c>
      <c r="I5" s="5">
        <v>1187.6758318472184</v>
      </c>
      <c r="J5" s="5">
        <v>937.47689878084861</v>
      </c>
      <c r="K5" s="5">
        <v>1072.3197195144339</v>
      </c>
      <c r="L5" s="5">
        <v>1360.7902697724467</v>
      </c>
      <c r="M5" s="5">
        <v>1360.7902697724467</v>
      </c>
      <c r="N5" s="5">
        <v>690.03622130030567</v>
      </c>
      <c r="O5" s="5">
        <v>1028.0517950331532</v>
      </c>
      <c r="P5" s="5">
        <v>690.03622130030567</v>
      </c>
      <c r="Q5" s="5">
        <v>1198.1529437573906</v>
      </c>
      <c r="R5" s="5">
        <v>1304.2230674314605</v>
      </c>
      <c r="S5" s="5">
        <v>1067.1562786716872</v>
      </c>
      <c r="T5" s="5">
        <v>1083.3749791016382</v>
      </c>
      <c r="U5" s="5">
        <v>1083.3749791016385</v>
      </c>
      <c r="V5" s="5">
        <v>1227.6162868884471</v>
      </c>
      <c r="W5" s="5">
        <v>1100.377289153229</v>
      </c>
      <c r="X5" s="5">
        <v>1094.4633246690814</v>
      </c>
      <c r="Y5" s="5">
        <v>1077.2423827182188</v>
      </c>
      <c r="Z5" s="5">
        <v>1171.9462733553758</v>
      </c>
    </row>
    <row r="6" spans="1:26" x14ac:dyDescent="0.35">
      <c r="A6" s="18" t="s">
        <v>259</v>
      </c>
      <c r="B6" s="19" t="s">
        <v>11</v>
      </c>
      <c r="C6" s="1">
        <f t="shared" si="0"/>
        <v>48</v>
      </c>
      <c r="D6" s="1">
        <v>7</v>
      </c>
      <c r="E6" s="18" t="str">
        <f t="shared" si="1"/>
        <v>ABPremium7</v>
      </c>
      <c r="F6" s="5">
        <v>1014.291814297294</v>
      </c>
      <c r="G6" s="5">
        <v>1103.0016637077081</v>
      </c>
      <c r="H6" s="5">
        <v>1138.4078074368063</v>
      </c>
      <c r="I6" s="5">
        <v>1271.3747468532663</v>
      </c>
      <c r="J6" s="5">
        <v>1022.357202866888</v>
      </c>
      <c r="K6" s="5">
        <v>1175.1463566790433</v>
      </c>
      <c r="L6" s="5">
        <v>1444.4791847784938</v>
      </c>
      <c r="M6" s="5">
        <v>1444.4791847784938</v>
      </c>
      <c r="N6" s="5">
        <v>753.16282538669179</v>
      </c>
      <c r="O6" s="5">
        <v>1127.628088399412</v>
      </c>
      <c r="P6" s="5">
        <v>753.16282538669168</v>
      </c>
      <c r="Q6" s="5">
        <v>1314.7119092503574</v>
      </c>
      <c r="R6" s="5">
        <v>1419.5534329062284</v>
      </c>
      <c r="S6" s="5">
        <v>1172.4312314974184</v>
      </c>
      <c r="T6" s="5">
        <v>1175.739631736242</v>
      </c>
      <c r="U6" s="5">
        <v>1175.739631736242</v>
      </c>
      <c r="V6" s="5">
        <v>1348.9574618272336</v>
      </c>
      <c r="W6" s="5">
        <v>1193.7061605520535</v>
      </c>
      <c r="X6" s="5">
        <v>1186.8279773036847</v>
      </c>
      <c r="Y6" s="5">
        <v>1181.3453886515999</v>
      </c>
      <c r="Z6" s="5">
        <v>1294.3644154977317</v>
      </c>
    </row>
    <row r="7" spans="1:26" x14ac:dyDescent="0.35">
      <c r="A7" s="18" t="s">
        <v>259</v>
      </c>
      <c r="B7" s="19" t="s">
        <v>11</v>
      </c>
      <c r="C7" s="1">
        <f t="shared" si="0"/>
        <v>54</v>
      </c>
      <c r="D7" s="1">
        <v>8</v>
      </c>
      <c r="E7" s="18" t="str">
        <f t="shared" si="1"/>
        <v>ABPremium8</v>
      </c>
      <c r="F7" s="5">
        <v>1390.6767286371166</v>
      </c>
      <c r="G7" s="5">
        <v>1479.6331808463833</v>
      </c>
      <c r="H7" s="5">
        <v>1520.4271698541393</v>
      </c>
      <c r="I7" s="5">
        <v>1841.7432395376331</v>
      </c>
      <c r="J7" s="5">
        <v>1396.2023572014405</v>
      </c>
      <c r="K7" s="5">
        <v>1593.0403973600626</v>
      </c>
      <c r="L7" s="5">
        <v>2021.6442783000032</v>
      </c>
      <c r="M7" s="5">
        <v>2021.6442783000025</v>
      </c>
      <c r="N7" s="5">
        <v>1015.0211765900023</v>
      </c>
      <c r="O7" s="5">
        <v>1517.482759474985</v>
      </c>
      <c r="P7" s="5">
        <v>1015.0211765900027</v>
      </c>
      <c r="Q7" s="5">
        <v>1726.1488226751999</v>
      </c>
      <c r="R7" s="5">
        <v>1944.8754797358715</v>
      </c>
      <c r="S7" s="5">
        <v>1572.5266650633368</v>
      </c>
      <c r="T7" s="5">
        <v>1658.8124567499224</v>
      </c>
      <c r="U7" s="5">
        <v>1658.8124567499217</v>
      </c>
      <c r="V7" s="5">
        <v>1765.6073402011457</v>
      </c>
      <c r="W7" s="5">
        <v>1689.0763024636435</v>
      </c>
      <c r="X7" s="5">
        <v>1681.1494113941753</v>
      </c>
      <c r="Y7" s="5">
        <v>1584.2994816473301</v>
      </c>
      <c r="Z7" s="5">
        <v>1712.1967337094848</v>
      </c>
    </row>
    <row r="8" spans="1:26" x14ac:dyDescent="0.35">
      <c r="A8" s="18" t="s">
        <v>259</v>
      </c>
      <c r="B8" s="19" t="s">
        <v>11</v>
      </c>
      <c r="C8" s="1">
        <f t="shared" si="0"/>
        <v>60</v>
      </c>
      <c r="D8" s="1">
        <v>9</v>
      </c>
      <c r="E8" s="18" t="str">
        <f t="shared" si="1"/>
        <v>ABPremium9</v>
      </c>
      <c r="F8" s="5">
        <v>1465.2480982050477</v>
      </c>
      <c r="G8" s="5">
        <v>1561.0415165171648</v>
      </c>
      <c r="H8" s="5">
        <v>1607.0731838948579</v>
      </c>
      <c r="I8" s="5">
        <v>1919.2033288280159</v>
      </c>
      <c r="J8" s="5">
        <v>1474.9018920054207</v>
      </c>
      <c r="K8" s="5">
        <v>1690.7714976594921</v>
      </c>
      <c r="L8" s="5">
        <v>2206.5667178238959</v>
      </c>
      <c r="M8" s="5">
        <v>2206.5667178238964</v>
      </c>
      <c r="N8" s="5">
        <v>1069.2761401432376</v>
      </c>
      <c r="O8" s="5">
        <v>1611.7553925010573</v>
      </c>
      <c r="P8" s="5">
        <v>1069.2761401432376</v>
      </c>
      <c r="Q8" s="5">
        <v>1838.4234765066922</v>
      </c>
      <c r="R8" s="5">
        <v>2055.8407105938659</v>
      </c>
      <c r="S8" s="5">
        <v>1672.8366203258042</v>
      </c>
      <c r="T8" s="5">
        <v>1745.4684707906445</v>
      </c>
      <c r="U8" s="5">
        <v>1745.4684707906447</v>
      </c>
      <c r="V8" s="5">
        <v>1882.929749038911</v>
      </c>
      <c r="W8" s="5">
        <v>1776.7418657024123</v>
      </c>
      <c r="X8" s="5">
        <v>1767.8054254348983</v>
      </c>
      <c r="Y8" s="5">
        <v>1683.3699868881811</v>
      </c>
      <c r="Z8" s="5">
        <v>1830.6786331410424</v>
      </c>
    </row>
    <row r="9" spans="1:26" x14ac:dyDescent="0.35">
      <c r="A9" s="18" t="s">
        <v>259</v>
      </c>
      <c r="B9" s="19" t="s">
        <v>11</v>
      </c>
      <c r="C9" s="1">
        <f t="shared" si="0"/>
        <v>66</v>
      </c>
      <c r="D9" s="1">
        <v>10</v>
      </c>
      <c r="E9" s="18" t="str">
        <f t="shared" si="1"/>
        <v>ABPremium10</v>
      </c>
      <c r="F9" s="5">
        <v>1630.0552208319411</v>
      </c>
      <c r="G9" s="5">
        <v>1726.0932818438462</v>
      </c>
      <c r="H9" s="5">
        <v>1777.7028183688935</v>
      </c>
      <c r="I9" s="5">
        <v>2080.0374415365991</v>
      </c>
      <c r="J9" s="5">
        <v>1637.0843113258952</v>
      </c>
      <c r="K9" s="5">
        <v>1873.1950687754863</v>
      </c>
      <c r="L9" s="5">
        <v>2374.4446459611736</v>
      </c>
      <c r="M9" s="5">
        <v>2374.444645961175</v>
      </c>
      <c r="N9" s="5">
        <v>1163.9883422634157</v>
      </c>
      <c r="O9" s="5">
        <v>1790.5025063158878</v>
      </c>
      <c r="P9" s="5">
        <v>1163.9883422634157</v>
      </c>
      <c r="Q9" s="5">
        <v>2036.3174415658139</v>
      </c>
      <c r="R9" s="5">
        <v>2252.3431858454928</v>
      </c>
      <c r="S9" s="5">
        <v>1858.0018977785514</v>
      </c>
      <c r="T9" s="5">
        <v>1916.0881052646739</v>
      </c>
      <c r="U9" s="5">
        <v>1916.0881052646739</v>
      </c>
      <c r="V9" s="5">
        <v>2086.2207603803263</v>
      </c>
      <c r="W9" s="5">
        <v>1948.44516408855</v>
      </c>
      <c r="X9" s="5">
        <v>1938.425059908928</v>
      </c>
      <c r="Y9" s="5">
        <v>1874.2614097968517</v>
      </c>
      <c r="Z9" s="5">
        <v>2035.1815847031396</v>
      </c>
    </row>
    <row r="10" spans="1:26" x14ac:dyDescent="0.35">
      <c r="A10" s="18" t="s">
        <v>259</v>
      </c>
      <c r="B10" s="19" t="s">
        <v>11</v>
      </c>
      <c r="C10" s="1">
        <f t="shared" si="0"/>
        <v>72</v>
      </c>
      <c r="D10" s="1">
        <v>11</v>
      </c>
      <c r="E10" s="18" t="str">
        <f t="shared" si="1"/>
        <v>ABPremium11</v>
      </c>
      <c r="F10" s="5">
        <v>1712.1842938415114</v>
      </c>
      <c r="G10" s="5">
        <v>1814.8126360902972</v>
      </c>
      <c r="H10" s="5">
        <v>1871.4634279451991</v>
      </c>
      <c r="I10" s="5">
        <v>2164.9569155436056</v>
      </c>
      <c r="J10" s="5">
        <v>1723.1963181592555</v>
      </c>
      <c r="K10" s="5">
        <v>1977.6150342926617</v>
      </c>
      <c r="L10" s="5">
        <v>2459.3541199681804</v>
      </c>
      <c r="M10" s="5">
        <v>2459.3541199681808</v>
      </c>
      <c r="N10" s="5">
        <v>1224.3045126232416</v>
      </c>
      <c r="O10" s="5">
        <v>1891.5936819065555</v>
      </c>
      <c r="P10" s="5">
        <v>1224.3045126232421</v>
      </c>
      <c r="Q10" s="5">
        <v>2154.7255529503655</v>
      </c>
      <c r="R10" s="5">
        <v>2369.5106939635939</v>
      </c>
      <c r="S10" s="5">
        <v>1964.9138416525889</v>
      </c>
      <c r="T10" s="5">
        <v>2009.8487148409852</v>
      </c>
      <c r="U10" s="5">
        <v>2009.8487148409847</v>
      </c>
      <c r="V10" s="5">
        <v>2209.5066875984116</v>
      </c>
      <c r="W10" s="5">
        <v>2043.187182466768</v>
      </c>
      <c r="X10" s="5">
        <v>2032.1856694852381</v>
      </c>
      <c r="Y10" s="5">
        <v>1979.970434932553</v>
      </c>
      <c r="Z10" s="5">
        <v>2159.5739038673833</v>
      </c>
    </row>
    <row r="11" spans="1:26" x14ac:dyDescent="0.35">
      <c r="A11" s="18" t="s">
        <v>259</v>
      </c>
      <c r="B11" s="19" t="s">
        <v>11</v>
      </c>
      <c r="C11" s="1">
        <f t="shared" si="0"/>
        <v>78</v>
      </c>
      <c r="D11" s="1">
        <v>12</v>
      </c>
      <c r="E11" s="18" t="str">
        <f t="shared" si="1"/>
        <v>ABPremium12</v>
      </c>
      <c r="F11" s="5">
        <v>2105.5818158522102</v>
      </c>
      <c r="G11" s="5">
        <v>2272.4104712085668</v>
      </c>
      <c r="H11" s="5">
        <v>2334.689406499177</v>
      </c>
      <c r="I11" s="5">
        <v>2825.2835944922876</v>
      </c>
      <c r="J11" s="5">
        <v>2113.930696762427</v>
      </c>
      <c r="K11" s="5">
        <v>2414.4431449497124</v>
      </c>
      <c r="L11" s="5">
        <v>3178.554071532812</v>
      </c>
      <c r="M11" s="5">
        <v>3178.5540715328093</v>
      </c>
      <c r="N11" s="5">
        <v>1476.0593124272793</v>
      </c>
      <c r="O11" s="5">
        <v>2299.0919393447971</v>
      </c>
      <c r="P11" s="5">
        <v>1476.0593124272793</v>
      </c>
      <c r="Q11" s="5">
        <v>2648.7516237075101</v>
      </c>
      <c r="R11" s="5">
        <v>2982.6912879072743</v>
      </c>
      <c r="S11" s="5">
        <v>2383.109194780382</v>
      </c>
      <c r="T11" s="5">
        <v>2514.8829842317523</v>
      </c>
      <c r="U11" s="5">
        <v>2514.8829842317573</v>
      </c>
      <c r="V11" s="5">
        <v>2708.978089289496</v>
      </c>
      <c r="W11" s="5">
        <v>2561.0770218322073</v>
      </c>
      <c r="X11" s="5">
        <v>2548.9901411932565</v>
      </c>
      <c r="Y11" s="5">
        <v>2401.1722954416718</v>
      </c>
      <c r="Z11" s="5">
        <v>2596.3374924649875</v>
      </c>
    </row>
    <row r="12" spans="1:26" x14ac:dyDescent="0.35">
      <c r="A12" s="18" t="s">
        <v>259</v>
      </c>
      <c r="B12" s="19" t="s">
        <v>11</v>
      </c>
      <c r="C12" s="1">
        <f t="shared" si="0"/>
        <v>84</v>
      </c>
      <c r="D12" s="1">
        <v>13</v>
      </c>
      <c r="E12" s="18" t="str">
        <f t="shared" si="1"/>
        <v>ABPremium13</v>
      </c>
      <c r="F12" s="5">
        <v>2188.2573643340666</v>
      </c>
      <c r="G12" s="5">
        <v>2361.7189112237729</v>
      </c>
      <c r="H12" s="5">
        <v>2429.0893608378146</v>
      </c>
      <c r="I12" s="5">
        <v>2910.7617450476514</v>
      </c>
      <c r="J12" s="5">
        <v>2200.6209953989246</v>
      </c>
      <c r="K12" s="5">
        <v>2519.5976635845636</v>
      </c>
      <c r="L12" s="5">
        <v>3264.032222088174</v>
      </c>
      <c r="M12" s="5">
        <v>3264.0322220881749</v>
      </c>
      <c r="N12" s="5">
        <v>1535.000071090238</v>
      </c>
      <c r="O12" s="5">
        <v>2400.8910893000998</v>
      </c>
      <c r="P12" s="5">
        <v>1535.0000710902366</v>
      </c>
      <c r="Q12" s="5">
        <v>2768.0160753181203</v>
      </c>
      <c r="R12" s="5">
        <v>3100.6951301326435</v>
      </c>
      <c r="S12" s="5">
        <v>2490.7755476640732</v>
      </c>
      <c r="T12" s="5">
        <v>2609.2829385704003</v>
      </c>
      <c r="U12" s="5">
        <v>2609.2829385703994</v>
      </c>
      <c r="V12" s="5">
        <v>2833.1592867895683</v>
      </c>
      <c r="W12" s="5">
        <v>2656.4662022530724</v>
      </c>
      <c r="X12" s="5">
        <v>2643.3900955318986</v>
      </c>
      <c r="Y12" s="5">
        <v>2507.6261925050553</v>
      </c>
      <c r="Z12" s="5">
        <v>2721.6339154379698</v>
      </c>
    </row>
    <row r="13" spans="1:26" x14ac:dyDescent="0.35">
      <c r="A13" s="18" t="s">
        <v>259</v>
      </c>
      <c r="B13" s="19" t="s">
        <v>11</v>
      </c>
      <c r="C13" s="1">
        <f t="shared" si="0"/>
        <v>90</v>
      </c>
      <c r="D13" s="1">
        <v>14</v>
      </c>
      <c r="E13" s="18" t="str">
        <f t="shared" si="1"/>
        <v>ABPremium14</v>
      </c>
      <c r="F13" s="5">
        <v>2345.5261116546753</v>
      </c>
      <c r="G13" s="5">
        <v>2519.2301486659067</v>
      </c>
      <c r="H13" s="5">
        <v>2591.8963553488143</v>
      </c>
      <c r="I13" s="5">
        <v>3064.2608669562128</v>
      </c>
      <c r="J13" s="5">
        <v>2355.3834340443218</v>
      </c>
      <c r="K13" s="5">
        <v>2693.6226682024785</v>
      </c>
      <c r="L13" s="5">
        <v>3424.2217169962737</v>
      </c>
      <c r="M13" s="5">
        <v>3424.2217169962728</v>
      </c>
      <c r="N13" s="5">
        <v>1617.0847710692383</v>
      </c>
      <c r="O13" s="5">
        <v>2571.419283425947</v>
      </c>
      <c r="P13" s="5">
        <v>1617.084771069239</v>
      </c>
      <c r="Q13" s="5">
        <v>2956.7659005350142</v>
      </c>
      <c r="R13" s="5">
        <v>3288.131097281941</v>
      </c>
      <c r="S13" s="5">
        <v>2667.4080518848859</v>
      </c>
      <c r="T13" s="5">
        <v>2772.0899330813963</v>
      </c>
      <c r="U13" s="5">
        <v>2772.0899330813963</v>
      </c>
      <c r="V13" s="5">
        <v>3027.0330285507303</v>
      </c>
      <c r="W13" s="5">
        <v>2820.3040233793781</v>
      </c>
      <c r="X13" s="5">
        <v>2806.1870900428953</v>
      </c>
      <c r="Y13" s="5">
        <v>2689.7058612547221</v>
      </c>
      <c r="Z13" s="5">
        <v>2916.6798912744357</v>
      </c>
    </row>
    <row r="14" spans="1:26" x14ac:dyDescent="0.35">
      <c r="A14" s="18" t="s">
        <v>259</v>
      </c>
      <c r="B14" s="19" t="s">
        <v>12</v>
      </c>
      <c r="C14" s="1">
        <f t="shared" si="0"/>
        <v>30</v>
      </c>
      <c r="D14" s="1">
        <v>4</v>
      </c>
      <c r="E14" s="18" t="str">
        <f t="shared" si="1"/>
        <v>ABPremium Plus4</v>
      </c>
      <c r="F14" s="5">
        <v>755.78212163232502</v>
      </c>
      <c r="G14" s="5">
        <v>784.96420977689343</v>
      </c>
      <c r="H14" s="5">
        <v>770.61536206654694</v>
      </c>
      <c r="I14" s="5">
        <v>930.49337427657974</v>
      </c>
      <c r="J14" s="5">
        <v>761.73470185542749</v>
      </c>
      <c r="K14" s="5">
        <v>858.81623708708219</v>
      </c>
      <c r="L14" s="5">
        <v>1046.8214244304318</v>
      </c>
      <c r="M14" s="5">
        <v>1046.8214244304318</v>
      </c>
      <c r="N14" s="5">
        <v>570.02938705160682</v>
      </c>
      <c r="O14" s="5">
        <v>823.90700916188928</v>
      </c>
      <c r="P14" s="5">
        <v>592.21927884188926</v>
      </c>
      <c r="Q14" s="5">
        <v>872.5224481077496</v>
      </c>
      <c r="R14" s="5">
        <v>981.17350419456659</v>
      </c>
      <c r="S14" s="5">
        <v>845.4672234574216</v>
      </c>
      <c r="T14" s="5">
        <v>888.7957142212008</v>
      </c>
      <c r="U14" s="5">
        <v>888.79571422120137</v>
      </c>
      <c r="V14" s="5">
        <v>912.86891659395621</v>
      </c>
      <c r="W14" s="5">
        <v>906.85633085570726</v>
      </c>
      <c r="X14" s="5">
        <v>902.95746981901686</v>
      </c>
      <c r="Y14" s="5">
        <v>850.94508213953497</v>
      </c>
      <c r="Z14" s="5">
        <v>895.7059850799842</v>
      </c>
    </row>
    <row r="15" spans="1:26" x14ac:dyDescent="0.35">
      <c r="A15" s="18" t="s">
        <v>259</v>
      </c>
      <c r="B15" s="19" t="s">
        <v>12</v>
      </c>
      <c r="C15" s="1">
        <f t="shared" si="0"/>
        <v>36</v>
      </c>
      <c r="D15" s="1">
        <v>5</v>
      </c>
      <c r="E15" s="18" t="str">
        <f t="shared" si="1"/>
        <v>ABPremium Plus5</v>
      </c>
      <c r="F15" s="5">
        <v>826.11956876549345</v>
      </c>
      <c r="G15" s="5">
        <v>861.69374034898829</v>
      </c>
      <c r="H15" s="5">
        <v>852.23978561196679</v>
      </c>
      <c r="I15" s="5">
        <v>1003.5260245251345</v>
      </c>
      <c r="J15" s="5">
        <v>835.93731683353371</v>
      </c>
      <c r="K15" s="5">
        <v>950.80140498380888</v>
      </c>
      <c r="L15" s="5">
        <v>1119.8640746789868</v>
      </c>
      <c r="M15" s="5">
        <v>1119.8640746789868</v>
      </c>
      <c r="N15" s="5">
        <v>624.58166051066485</v>
      </c>
      <c r="O15" s="5">
        <v>912.65341276554784</v>
      </c>
      <c r="P15" s="5">
        <v>646.78155230094717</v>
      </c>
      <c r="Q15" s="5">
        <v>978.07712464885196</v>
      </c>
      <c r="R15" s="5">
        <v>1085.5214694723961</v>
      </c>
      <c r="S15" s="5">
        <v>939.85711526720468</v>
      </c>
      <c r="T15" s="5">
        <v>970.42013776662009</v>
      </c>
      <c r="U15" s="5">
        <v>970.42013776662066</v>
      </c>
      <c r="V15" s="5">
        <v>1023.1595478937288</v>
      </c>
      <c r="W15" s="5">
        <v>989.42568507555791</v>
      </c>
      <c r="X15" s="5">
        <v>984.58189336443581</v>
      </c>
      <c r="Y15" s="5">
        <v>944.17435852651124</v>
      </c>
      <c r="Z15" s="5">
        <v>1007.073088041865</v>
      </c>
    </row>
    <row r="16" spans="1:26" x14ac:dyDescent="0.35">
      <c r="A16" s="18" t="s">
        <v>259</v>
      </c>
      <c r="B16" s="19" t="s">
        <v>12</v>
      </c>
      <c r="C16" s="1">
        <f t="shared" si="0"/>
        <v>42</v>
      </c>
      <c r="D16" s="1">
        <v>6</v>
      </c>
      <c r="E16" s="18" t="str">
        <f t="shared" si="1"/>
        <v>ABPremium Plus6</v>
      </c>
      <c r="F16" s="5">
        <v>1869.7768821635327</v>
      </c>
      <c r="G16" s="5">
        <v>1992.7807055855592</v>
      </c>
      <c r="H16" s="5">
        <v>1944.0923997121138</v>
      </c>
      <c r="I16" s="5">
        <v>2105.9033421673139</v>
      </c>
      <c r="J16" s="5">
        <v>1859.2273337222439</v>
      </c>
      <c r="K16" s="5">
        <v>2633.6126765973386</v>
      </c>
      <c r="L16" s="5">
        <v>2274.5608616548848</v>
      </c>
      <c r="M16" s="5">
        <v>2274.5608616548848</v>
      </c>
      <c r="N16" s="5">
        <v>1591.0983893130108</v>
      </c>
      <c r="O16" s="5">
        <v>2057.4971050464151</v>
      </c>
      <c r="P16" s="5">
        <v>1536.1184766050053</v>
      </c>
      <c r="Q16" s="5">
        <v>2239.8572442146829</v>
      </c>
      <c r="R16" s="5">
        <v>2266.9865895957773</v>
      </c>
      <c r="S16" s="5">
        <v>2029.652895915415</v>
      </c>
      <c r="T16" s="5">
        <v>2045.8615963453638</v>
      </c>
      <c r="U16" s="5">
        <v>2045.8615963453647</v>
      </c>
      <c r="V16" s="5">
        <v>2505.4973692775852</v>
      </c>
      <c r="W16" s="5">
        <v>2281.4366975734765</v>
      </c>
      <c r="X16" s="5">
        <v>2276.0478194758412</v>
      </c>
      <c r="Y16" s="5">
        <v>2253.1426163878095</v>
      </c>
      <c r="Z16" s="5">
        <v>2523.5659364348066</v>
      </c>
    </row>
    <row r="17" spans="1:26" x14ac:dyDescent="0.35">
      <c r="A17" s="18" t="s">
        <v>259</v>
      </c>
      <c r="B17" s="19" t="s">
        <v>12</v>
      </c>
      <c r="C17" s="1">
        <f t="shared" si="0"/>
        <v>48</v>
      </c>
      <c r="D17" s="1">
        <v>7</v>
      </c>
      <c r="E17" s="18" t="str">
        <f t="shared" si="1"/>
        <v>ABPremium Plus7</v>
      </c>
      <c r="F17" s="5">
        <v>1950.7342158791939</v>
      </c>
      <c r="G17" s="5">
        <v>2080.2026315844273</v>
      </c>
      <c r="H17" s="5">
        <v>2036.4570523467173</v>
      </c>
      <c r="I17" s="5">
        <v>2189.5922571733631</v>
      </c>
      <c r="J17" s="5">
        <v>1944.0976378082826</v>
      </c>
      <c r="K17" s="5">
        <v>2736.4493137619479</v>
      </c>
      <c r="L17" s="5">
        <v>2358.2497766609335</v>
      </c>
      <c r="M17" s="5">
        <v>2358.2497766609322</v>
      </c>
      <c r="N17" s="5">
        <v>1654.2149933993985</v>
      </c>
      <c r="O17" s="5">
        <v>2157.0733984126782</v>
      </c>
      <c r="P17" s="5">
        <v>1599.2350806913914</v>
      </c>
      <c r="Q17" s="5">
        <v>2356.4162097076501</v>
      </c>
      <c r="R17" s="5">
        <v>2382.3169550705416</v>
      </c>
      <c r="S17" s="5">
        <v>2134.9178487411427</v>
      </c>
      <c r="T17" s="5">
        <v>2138.2262489799677</v>
      </c>
      <c r="U17" s="5">
        <v>2138.2262489799673</v>
      </c>
      <c r="V17" s="5">
        <v>2626.8385442163667</v>
      </c>
      <c r="W17" s="5">
        <v>2374.7655689723056</v>
      </c>
      <c r="X17" s="5">
        <v>2368.4224721104438</v>
      </c>
      <c r="Y17" s="5">
        <v>2357.2356223211896</v>
      </c>
      <c r="Z17" s="5">
        <v>2645.9840785771626</v>
      </c>
    </row>
    <row r="18" spans="1:26" x14ac:dyDescent="0.35">
      <c r="A18" s="18" t="s">
        <v>259</v>
      </c>
      <c r="B18" s="19" t="s">
        <v>12</v>
      </c>
      <c r="C18" s="1">
        <f t="shared" si="0"/>
        <v>54</v>
      </c>
      <c r="D18" s="1">
        <v>8</v>
      </c>
      <c r="E18" s="18" t="str">
        <f t="shared" si="1"/>
        <v>ABPremium Plus8</v>
      </c>
      <c r="F18" s="5">
        <v>2327.1291302190148</v>
      </c>
      <c r="G18" s="5">
        <v>2456.8341487231</v>
      </c>
      <c r="H18" s="5">
        <v>2418.476414764049</v>
      </c>
      <c r="I18" s="5">
        <v>2759.9607498577311</v>
      </c>
      <c r="J18" s="5">
        <v>2317.9427921428355</v>
      </c>
      <c r="K18" s="5">
        <v>3154.3433544429681</v>
      </c>
      <c r="L18" s="5">
        <v>2935.4148701824424</v>
      </c>
      <c r="M18" s="5">
        <v>2935.414870182442</v>
      </c>
      <c r="N18" s="5">
        <v>1916.0833446027086</v>
      </c>
      <c r="O18" s="5">
        <v>2546.9280694882518</v>
      </c>
      <c r="P18" s="5">
        <v>1861.0934318947016</v>
      </c>
      <c r="Q18" s="5">
        <v>2767.8631231324894</v>
      </c>
      <c r="R18" s="5">
        <v>2907.6390019001833</v>
      </c>
      <c r="S18" s="5">
        <v>2535.0132823070635</v>
      </c>
      <c r="T18" s="5">
        <v>2621.3090739936488</v>
      </c>
      <c r="U18" s="5">
        <v>2621.309073993647</v>
      </c>
      <c r="V18" s="5">
        <v>3043.4884225902751</v>
      </c>
      <c r="W18" s="5">
        <v>2870.1357108838874</v>
      </c>
      <c r="X18" s="5">
        <v>2862.7439062009348</v>
      </c>
      <c r="Y18" s="5">
        <v>2760.1997153169177</v>
      </c>
      <c r="Z18" s="5">
        <v>3063.8163967889159</v>
      </c>
    </row>
    <row r="19" spans="1:26" x14ac:dyDescent="0.35">
      <c r="A19" s="18" t="s">
        <v>259</v>
      </c>
      <c r="B19" s="19" t="s">
        <v>12</v>
      </c>
      <c r="C19" s="1">
        <f t="shared" si="0"/>
        <v>60</v>
      </c>
      <c r="D19" s="1">
        <v>9</v>
      </c>
      <c r="E19" s="18" t="str">
        <f t="shared" si="1"/>
        <v>ABPremium Plus9</v>
      </c>
      <c r="F19" s="5">
        <v>2459.7347635034203</v>
      </c>
      <c r="G19" s="5">
        <v>2612.9493594663395</v>
      </c>
      <c r="H19" s="5">
        <v>2543.8152712824208</v>
      </c>
      <c r="I19" s="5">
        <v>2876.1136816257604</v>
      </c>
      <c r="J19" s="5">
        <v>2457.9051661291151</v>
      </c>
      <c r="K19" s="5">
        <v>3313.3272939246945</v>
      </c>
      <c r="L19" s="5">
        <v>3159.6898591627141</v>
      </c>
      <c r="M19" s="5">
        <v>3159.6898591627109</v>
      </c>
      <c r="N19" s="5">
        <v>2003.1094495749999</v>
      </c>
      <c r="O19" s="5">
        <v>2705.0623876436207</v>
      </c>
      <c r="P19" s="5">
        <v>1968.5459411087738</v>
      </c>
      <c r="Q19" s="5">
        <v>2919.4803264203624</v>
      </c>
      <c r="R19" s="5">
        <v>3057.95678221456</v>
      </c>
      <c r="S19" s="5">
        <v>2693.3675012860031</v>
      </c>
      <c r="T19" s="5">
        <v>2765.999351750841</v>
      </c>
      <c r="U19" s="5">
        <v>2765.9993517508428</v>
      </c>
      <c r="V19" s="5">
        <v>3222.0736706103448</v>
      </c>
      <c r="W19" s="5">
        <v>3019.0541133049619</v>
      </c>
      <c r="X19" s="5">
        <v>3010.6427594239562</v>
      </c>
      <c r="Y19" s="5">
        <v>2917.1645473865137</v>
      </c>
      <c r="Z19" s="5">
        <v>3220.9911386981216</v>
      </c>
    </row>
    <row r="20" spans="1:26" x14ac:dyDescent="0.35">
      <c r="A20" s="18" t="s">
        <v>259</v>
      </c>
      <c r="B20" s="19" t="s">
        <v>12</v>
      </c>
      <c r="C20" s="1">
        <f t="shared" si="0"/>
        <v>66</v>
      </c>
      <c r="D20" s="1">
        <v>10</v>
      </c>
      <c r="E20" s="18" t="str">
        <f t="shared" si="1"/>
        <v>ABPremium Plus10</v>
      </c>
      <c r="F20" s="5">
        <v>2956.2142385519628</v>
      </c>
      <c r="G20" s="5">
        <v>2991.3531017040168</v>
      </c>
      <c r="H20" s="5">
        <v>3089.3512681059001</v>
      </c>
      <c r="I20" s="5">
        <v>3036.9577943343425</v>
      </c>
      <c r="J20" s="5">
        <v>2859.1203069948879</v>
      </c>
      <c r="K20" s="5">
        <v>3863.8142348264964</v>
      </c>
      <c r="L20" s="5">
        <v>3327.5677872999913</v>
      </c>
      <c r="M20" s="5">
        <v>3517.7779931310238</v>
      </c>
      <c r="N20" s="5">
        <v>2392.4000555258922</v>
      </c>
      <c r="O20" s="5">
        <v>3224.0567087031077</v>
      </c>
      <c r="P20" s="5">
        <v>2235.1939988132467</v>
      </c>
      <c r="Q20" s="5">
        <v>3485.4376612652909</v>
      </c>
      <c r="R20" s="5">
        <v>3598.700747907395</v>
      </c>
      <c r="S20" s="5">
        <v>3246.5961485245471</v>
      </c>
      <c r="T20" s="5">
        <v>2936.6189862248725</v>
      </c>
      <c r="U20" s="5">
        <v>3311.5353485743144</v>
      </c>
      <c r="V20" s="5">
        <v>3793.4280517375605</v>
      </c>
      <c r="W20" s="5">
        <v>3531.0146189357479</v>
      </c>
      <c r="X20" s="5">
        <v>3556.1887562474276</v>
      </c>
      <c r="Y20" s="5">
        <v>3482.9623326446281</v>
      </c>
      <c r="Z20" s="5">
        <v>3697.2194619511456</v>
      </c>
    </row>
    <row r="21" spans="1:26" x14ac:dyDescent="0.35">
      <c r="A21" s="18" t="s">
        <v>259</v>
      </c>
      <c r="B21" s="19" t="s">
        <v>12</v>
      </c>
      <c r="C21" s="1">
        <f t="shared" si="0"/>
        <v>72</v>
      </c>
      <c r="D21" s="1">
        <v>11</v>
      </c>
      <c r="E21" s="18" t="str">
        <f t="shared" si="1"/>
        <v>ABPremium Plus11</v>
      </c>
      <c r="F21" s="5">
        <v>3038.3433115615335</v>
      </c>
      <c r="G21" s="5">
        <v>3080.0824559504704</v>
      </c>
      <c r="H21" s="5">
        <v>3183.1118776822004</v>
      </c>
      <c r="I21" s="5">
        <v>3121.8672683413506</v>
      </c>
      <c r="J21" s="5">
        <v>2945.2323138282477</v>
      </c>
      <c r="K21" s="5">
        <v>3968.2342003436688</v>
      </c>
      <c r="L21" s="5">
        <v>3412.4872613069961</v>
      </c>
      <c r="M21" s="5">
        <v>3602.6974671380308</v>
      </c>
      <c r="N21" s="5">
        <v>2452.7162258857161</v>
      </c>
      <c r="O21" s="5">
        <v>3325.1478842937768</v>
      </c>
      <c r="P21" s="5">
        <v>2295.5101691730729</v>
      </c>
      <c r="Q21" s="5">
        <v>3603.8557726498379</v>
      </c>
      <c r="R21" s="5">
        <v>3715.8682560254961</v>
      </c>
      <c r="S21" s="5">
        <v>3353.5080923985856</v>
      </c>
      <c r="T21" s="5">
        <v>3030.3795958011824</v>
      </c>
      <c r="U21" s="5">
        <v>3405.2959581506257</v>
      </c>
      <c r="V21" s="5">
        <v>3916.7139789556436</v>
      </c>
      <c r="W21" s="5">
        <v>3625.7466373139787</v>
      </c>
      <c r="X21" s="5">
        <v>3649.9393658237386</v>
      </c>
      <c r="Y21" s="5">
        <v>3588.6813577803296</v>
      </c>
      <c r="Z21" s="5">
        <v>3821.611781115389</v>
      </c>
    </row>
    <row r="22" spans="1:26" x14ac:dyDescent="0.35">
      <c r="A22" s="18" t="s">
        <v>259</v>
      </c>
      <c r="B22" s="19" t="s">
        <v>12</v>
      </c>
      <c r="C22" s="1">
        <f t="shared" si="0"/>
        <v>78</v>
      </c>
      <c r="D22" s="1">
        <v>12</v>
      </c>
      <c r="E22" s="18" t="str">
        <f t="shared" si="1"/>
        <v>ABPremium Plus12</v>
      </c>
      <c r="F22" s="5">
        <v>4335.1955296222804</v>
      </c>
      <c r="G22" s="5">
        <v>4466.5880388303312</v>
      </c>
      <c r="H22" s="5">
        <v>4529.3869454753803</v>
      </c>
      <c r="I22" s="5">
        <v>4685.9274852544359</v>
      </c>
      <c r="J22" s="5">
        <v>4221.1965169854575</v>
      </c>
      <c r="K22" s="5">
        <v>5946.170928526547</v>
      </c>
      <c r="L22" s="5">
        <v>5030.2020007867168</v>
      </c>
      <c r="M22" s="5">
        <v>5220.4122066177542</v>
      </c>
      <c r="N22" s="5">
        <v>3484.1484406509562</v>
      </c>
      <c r="O22" s="5">
        <v>4725.7649562777524</v>
      </c>
      <c r="P22" s="5">
        <v>3257.4161738251842</v>
      </c>
      <c r="Q22" s="5">
        <v>5127.600198740216</v>
      </c>
      <c r="R22" s="5">
        <v>5277.8030133597613</v>
      </c>
      <c r="S22" s="5">
        <v>4701.8671124174361</v>
      </c>
      <c r="T22" s="5">
        <v>4465.5775320830198</v>
      </c>
      <c r="U22" s="5">
        <v>4840.4938944324449</v>
      </c>
      <c r="V22" s="5">
        <v>5666.6423777749078</v>
      </c>
      <c r="W22" s="5">
        <v>5294.7961199266047</v>
      </c>
      <c r="X22" s="5">
        <v>5318.4511646076626</v>
      </c>
      <c r="Y22" s="5">
        <v>5159.0349387235738</v>
      </c>
      <c r="Z22" s="5">
        <v>5606.5611912954519</v>
      </c>
    </row>
    <row r="23" spans="1:26" x14ac:dyDescent="0.35">
      <c r="A23" s="18" t="s">
        <v>259</v>
      </c>
      <c r="B23" s="19" t="s">
        <v>12</v>
      </c>
      <c r="C23" s="1">
        <f t="shared" si="0"/>
        <v>84</v>
      </c>
      <c r="D23" s="1">
        <v>13</v>
      </c>
      <c r="E23" s="18" t="str">
        <f t="shared" si="1"/>
        <v>ABPremium Plus13</v>
      </c>
      <c r="F23" s="5">
        <v>4417.8710781041382</v>
      </c>
      <c r="G23" s="5">
        <v>4555.8964788455396</v>
      </c>
      <c r="H23" s="5">
        <v>4623.7768998140227</v>
      </c>
      <c r="I23" s="5">
        <v>4771.4056358098014</v>
      </c>
      <c r="J23" s="5">
        <v>4307.886815621956</v>
      </c>
      <c r="K23" s="5">
        <v>6051.3254471613945</v>
      </c>
      <c r="L23" s="5">
        <v>5115.6801513420814</v>
      </c>
      <c r="M23" s="5">
        <v>5305.8903571731144</v>
      </c>
      <c r="N23" s="5">
        <v>3543.0891993139167</v>
      </c>
      <c r="O23" s="5">
        <v>4827.5641062330642</v>
      </c>
      <c r="P23" s="5">
        <v>3316.3669324881421</v>
      </c>
      <c r="Q23" s="5">
        <v>5246.8646503508289</v>
      </c>
      <c r="R23" s="5">
        <v>5395.8068555851341</v>
      </c>
      <c r="S23" s="5">
        <v>4809.5234653011275</v>
      </c>
      <c r="T23" s="5">
        <v>4559.9774864216533</v>
      </c>
      <c r="U23" s="5">
        <v>4934.8838487710927</v>
      </c>
      <c r="V23" s="5">
        <v>5790.8235752749688</v>
      </c>
      <c r="W23" s="5">
        <v>5390.1853003474725</v>
      </c>
      <c r="X23" s="5">
        <v>5412.8511189463052</v>
      </c>
      <c r="Y23" s="5">
        <v>5265.4888357869504</v>
      </c>
      <c r="Z23" s="5">
        <v>5731.8576142684315</v>
      </c>
    </row>
    <row r="24" spans="1:26" x14ac:dyDescent="0.35">
      <c r="A24" s="18" t="s">
        <v>259</v>
      </c>
      <c r="B24" s="19" t="s">
        <v>12</v>
      </c>
      <c r="C24" s="1">
        <f t="shared" si="0"/>
        <v>90</v>
      </c>
      <c r="D24" s="1">
        <v>14</v>
      </c>
      <c r="E24" s="18" t="str">
        <f t="shared" si="1"/>
        <v>ABPremium Plus14</v>
      </c>
      <c r="F24" s="5">
        <v>4575.1298254247449</v>
      </c>
      <c r="G24" s="5">
        <v>4713.4077162876665</v>
      </c>
      <c r="H24" s="5">
        <v>4786.5838943250164</v>
      </c>
      <c r="I24" s="5">
        <v>4924.9047577183646</v>
      </c>
      <c r="J24" s="5">
        <v>4462.6492542673514</v>
      </c>
      <c r="K24" s="5">
        <v>6225.3504517793117</v>
      </c>
      <c r="L24" s="5">
        <v>5275.8696462501857</v>
      </c>
      <c r="M24" s="5">
        <v>5466.0798520812195</v>
      </c>
      <c r="N24" s="5">
        <v>3625.1738992929158</v>
      </c>
      <c r="O24" s="5">
        <v>4998.0923003589123</v>
      </c>
      <c r="P24" s="5">
        <v>3398.441632467142</v>
      </c>
      <c r="Q24" s="5">
        <v>5435.6144755677278</v>
      </c>
      <c r="R24" s="5">
        <v>5583.2428227344308</v>
      </c>
      <c r="S24" s="5">
        <v>4986.1659695219405</v>
      </c>
      <c r="T24" s="5">
        <v>4722.7744809326505</v>
      </c>
      <c r="U24" s="5">
        <v>5097.6908432820919</v>
      </c>
      <c r="V24" s="5">
        <v>5984.7073170361264</v>
      </c>
      <c r="W24" s="5">
        <v>5554.023121473786</v>
      </c>
      <c r="X24" s="5">
        <v>5575.6481134573014</v>
      </c>
      <c r="Y24" s="5">
        <v>5447.5685045366199</v>
      </c>
      <c r="Z24" s="5">
        <v>5926.9035901048956</v>
      </c>
    </row>
    <row r="25" spans="1:26" x14ac:dyDescent="0.35">
      <c r="A25" s="18" t="s">
        <v>262</v>
      </c>
      <c r="B25" s="19" t="s">
        <v>11</v>
      </c>
      <c r="C25" s="1">
        <f t="shared" si="0"/>
        <v>30</v>
      </c>
      <c r="D25" s="1">
        <v>4</v>
      </c>
      <c r="E25" s="18" t="str">
        <f t="shared" si="1"/>
        <v>BCSKMBPremium4</v>
      </c>
      <c r="F25" s="5">
        <v>704.45537616304864</v>
      </c>
      <c r="G25" s="5">
        <v>718.63945455189776</v>
      </c>
      <c r="H25" s="5">
        <v>740.12349829458014</v>
      </c>
      <c r="I25" s="5">
        <v>902.14603761874093</v>
      </c>
      <c r="J25" s="5">
        <v>707.54328826926951</v>
      </c>
      <c r="K25" s="5">
        <v>811.42623096714021</v>
      </c>
      <c r="L25" s="5">
        <v>1023.1114776391079</v>
      </c>
      <c r="M25" s="5">
        <v>1023.111477639108</v>
      </c>
      <c r="N25" s="5">
        <v>526.22578300978944</v>
      </c>
      <c r="O25" s="5">
        <v>771.41035811402048</v>
      </c>
      <c r="P25" s="5">
        <v>526.22578300978944</v>
      </c>
      <c r="Q25" s="5">
        <v>848.47874311938699</v>
      </c>
      <c r="R25" s="5">
        <v>960.72058035869259</v>
      </c>
      <c r="S25" s="5">
        <v>800.43253511590183</v>
      </c>
      <c r="T25" s="5">
        <v>840.76133107276371</v>
      </c>
      <c r="U25" s="5">
        <v>840.76133107276371</v>
      </c>
      <c r="V25" s="5">
        <v>869.2544980394955</v>
      </c>
      <c r="W25" s="5">
        <v>855.79259394578901</v>
      </c>
      <c r="X25" s="5">
        <v>851.6250126365303</v>
      </c>
      <c r="Y25" s="5">
        <v>806.43086884960803</v>
      </c>
      <c r="Z25" s="5">
        <v>873.96606491895761</v>
      </c>
    </row>
    <row r="26" spans="1:26" x14ac:dyDescent="0.35">
      <c r="A26" s="18" t="s">
        <v>262</v>
      </c>
      <c r="B26" s="19" t="s">
        <v>11</v>
      </c>
      <c r="C26" s="1">
        <f t="shared" si="0"/>
        <v>36</v>
      </c>
      <c r="D26" s="1">
        <v>5</v>
      </c>
      <c r="E26" s="18" t="str">
        <f t="shared" si="1"/>
        <v>BCSKMBPremium5</v>
      </c>
      <c r="F26" s="5">
        <v>776.24821860245572</v>
      </c>
      <c r="G26" s="5">
        <v>797.26482627095641</v>
      </c>
      <c r="H26" s="5">
        <v>823.98080549509541</v>
      </c>
      <c r="I26" s="5">
        <v>976.81994739161166</v>
      </c>
      <c r="J26" s="5">
        <v>783.46766030276012</v>
      </c>
      <c r="K26" s="5">
        <v>906.36763462355441</v>
      </c>
      <c r="L26" s="5">
        <v>1097.7753874119785</v>
      </c>
      <c r="M26" s="5">
        <v>1097.7753874119785</v>
      </c>
      <c r="N26" s="5">
        <v>579.75169085815037</v>
      </c>
      <c r="O26" s="5">
        <v>862.89048397685167</v>
      </c>
      <c r="P26" s="5">
        <v>579.75169085815048</v>
      </c>
      <c r="Q26" s="5">
        <v>957.95552102528359</v>
      </c>
      <c r="R26" s="5">
        <v>1068.8968772128874</v>
      </c>
      <c r="S26" s="5">
        <v>897.95489335928687</v>
      </c>
      <c r="T26" s="5">
        <v>924.61863827327909</v>
      </c>
      <c r="U26" s="5">
        <v>924.61863827327909</v>
      </c>
      <c r="V26" s="5">
        <v>983.7931475371696</v>
      </c>
      <c r="W26" s="5">
        <v>940.67027696794639</v>
      </c>
      <c r="X26" s="5">
        <v>935.48231983704591</v>
      </c>
      <c r="Y26" s="5">
        <v>902.71276859058969</v>
      </c>
      <c r="Z26" s="5">
        <v>989.65513909508763</v>
      </c>
    </row>
    <row r="27" spans="1:26" x14ac:dyDescent="0.35">
      <c r="A27" s="18" t="s">
        <v>262</v>
      </c>
      <c r="B27" s="19" t="s">
        <v>11</v>
      </c>
      <c r="C27" s="1">
        <f t="shared" si="0"/>
        <v>42</v>
      </c>
      <c r="D27" s="1">
        <v>6</v>
      </c>
      <c r="E27" s="18" t="str">
        <f t="shared" si="1"/>
        <v>BCSKMBPremium6</v>
      </c>
      <c r="F27" s="5">
        <v>942.34346624280192</v>
      </c>
      <c r="G27" s="5">
        <v>1026.1939784525334</v>
      </c>
      <c r="H27" s="5">
        <v>1058.7969347424305</v>
      </c>
      <c r="I27" s="5">
        <v>1201.3079654400237</v>
      </c>
      <c r="J27" s="5">
        <v>946.79235371596224</v>
      </c>
      <c r="K27" s="5">
        <v>1091.0664719008983</v>
      </c>
      <c r="L27" s="5">
        <v>1384.727730844138</v>
      </c>
      <c r="M27" s="5">
        <v>1384.727730844138</v>
      </c>
      <c r="N27" s="5">
        <v>680.8378656822008</v>
      </c>
      <c r="O27" s="5">
        <v>1043.7087927059279</v>
      </c>
      <c r="P27" s="5">
        <v>680.8378656822008</v>
      </c>
      <c r="Q27" s="5">
        <v>1221.5485089244819</v>
      </c>
      <c r="R27" s="5">
        <v>1331.0315484821497</v>
      </c>
      <c r="S27" s="5">
        <v>1085.5478901991601</v>
      </c>
      <c r="T27" s="5">
        <v>1096.8693104988247</v>
      </c>
      <c r="U27" s="5">
        <v>1096.8693104988247</v>
      </c>
      <c r="V27" s="5">
        <v>1253.0720860747119</v>
      </c>
      <c r="W27" s="5">
        <v>1114.0546340606293</v>
      </c>
      <c r="X27" s="5">
        <v>1107.7329920625914</v>
      </c>
      <c r="Y27" s="5">
        <v>1096.3388215289483</v>
      </c>
      <c r="Z27" s="5">
        <v>1197.6683845107061</v>
      </c>
    </row>
    <row r="28" spans="1:26" x14ac:dyDescent="0.35">
      <c r="A28" s="18" t="s">
        <v>262</v>
      </c>
      <c r="B28" s="19" t="s">
        <v>11</v>
      </c>
      <c r="C28" s="1">
        <f t="shared" si="0"/>
        <v>48</v>
      </c>
      <c r="D28" s="1">
        <v>7</v>
      </c>
      <c r="E28" s="18" t="str">
        <f t="shared" si="1"/>
        <v>BCSKMBPremium7</v>
      </c>
      <c r="F28" s="5">
        <v>1024.7703558863936</v>
      </c>
      <c r="G28" s="5">
        <v>1115.5402818391551</v>
      </c>
      <c r="H28" s="5">
        <v>1153.4263556292908</v>
      </c>
      <c r="I28" s="5">
        <v>1286.6541470643299</v>
      </c>
      <c r="J28" s="5">
        <v>1033.401221655859</v>
      </c>
      <c r="K28" s="5">
        <v>1196.8883162348657</v>
      </c>
      <c r="L28" s="5">
        <v>1470.0739124684442</v>
      </c>
      <c r="M28" s="5">
        <v>1470.0739124684442</v>
      </c>
      <c r="N28" s="5">
        <v>742.96137871502503</v>
      </c>
      <c r="O28" s="5">
        <v>1146.0455691756604</v>
      </c>
      <c r="P28" s="5">
        <v>742.96137871502492</v>
      </c>
      <c r="Q28" s="5">
        <v>1342.0678445697913</v>
      </c>
      <c r="R28" s="5">
        <v>1450.2276821079827</v>
      </c>
      <c r="S28" s="5">
        <v>1193.9859322905265</v>
      </c>
      <c r="T28" s="5">
        <v>1191.4987313856852</v>
      </c>
      <c r="U28" s="5">
        <v>1191.4987313856852</v>
      </c>
      <c r="V28" s="5">
        <v>1378.7027858270485</v>
      </c>
      <c r="W28" s="5">
        <v>1209.7143690252065</v>
      </c>
      <c r="X28" s="5">
        <v>1202.3624129494517</v>
      </c>
      <c r="Y28" s="5">
        <v>1203.5242804455011</v>
      </c>
      <c r="Z28" s="5">
        <v>1324.4507391708617</v>
      </c>
    </row>
    <row r="29" spans="1:26" x14ac:dyDescent="0.35">
      <c r="A29" s="18" t="s">
        <v>262</v>
      </c>
      <c r="B29" s="19" t="s">
        <v>11</v>
      </c>
      <c r="C29" s="1">
        <f t="shared" si="0"/>
        <v>54</v>
      </c>
      <c r="D29" s="1">
        <v>8</v>
      </c>
      <c r="E29" s="18" t="str">
        <f t="shared" si="1"/>
        <v>BCSKMBPremium8</v>
      </c>
      <c r="F29" s="5">
        <v>1399.3119884841005</v>
      </c>
      <c r="G29" s="5">
        <v>1490.3250794316348</v>
      </c>
      <c r="H29" s="5">
        <v>1533.9798476699345</v>
      </c>
      <c r="I29" s="5">
        <v>1859.5779332420652</v>
      </c>
      <c r="J29" s="5">
        <v>1405.2181110479273</v>
      </c>
      <c r="K29" s="5">
        <v>1615.8364140176532</v>
      </c>
      <c r="L29" s="5">
        <v>2050.2823615419211</v>
      </c>
      <c r="M29" s="5">
        <v>2050.2823615419211</v>
      </c>
      <c r="N29" s="5">
        <v>999.31187958975966</v>
      </c>
      <c r="O29" s="5">
        <v>1534.9944414806214</v>
      </c>
      <c r="P29" s="5">
        <v>999.31187958975966</v>
      </c>
      <c r="Q29" s="5">
        <v>1754.1045161884672</v>
      </c>
      <c r="R29" s="5">
        <v>1980.0418352481854</v>
      </c>
      <c r="S29" s="5">
        <v>1593.8798204601569</v>
      </c>
      <c r="T29" s="5">
        <v>1674.0726115719967</v>
      </c>
      <c r="U29" s="5">
        <v>1674.0726115719965</v>
      </c>
      <c r="V29" s="5">
        <v>1796.3210299412315</v>
      </c>
      <c r="W29" s="5">
        <v>1704.4300254868772</v>
      </c>
      <c r="X29" s="5">
        <v>1695.9573520425472</v>
      </c>
      <c r="Y29" s="5">
        <v>1606.484134205029</v>
      </c>
      <c r="Z29" s="5">
        <v>1743.3327939115347</v>
      </c>
    </row>
    <row r="30" spans="1:26" x14ac:dyDescent="0.35">
      <c r="A30" s="18" t="s">
        <v>262</v>
      </c>
      <c r="B30" s="19" t="s">
        <v>11</v>
      </c>
      <c r="C30" s="1">
        <f t="shared" si="0"/>
        <v>60</v>
      </c>
      <c r="D30" s="1">
        <v>9</v>
      </c>
      <c r="E30" s="18" t="str">
        <f t="shared" si="1"/>
        <v>BCSKMBPremium9</v>
      </c>
      <c r="F30" s="5">
        <v>1475.4272707593732</v>
      </c>
      <c r="G30" s="5">
        <v>1573.7682154369595</v>
      </c>
      <c r="H30" s="5">
        <v>1623.0209995310943</v>
      </c>
      <c r="I30" s="5">
        <v>1938.7906456203614</v>
      </c>
      <c r="J30" s="5">
        <v>1485.7563301257726</v>
      </c>
      <c r="K30" s="5">
        <v>1716.7353081756289</v>
      </c>
      <c r="L30" s="5">
        <v>2241.5033055076601</v>
      </c>
      <c r="M30" s="5">
        <v>2241.5033055076601</v>
      </c>
      <c r="N30" s="5">
        <v>1052.5385271456175</v>
      </c>
      <c r="O30" s="5">
        <v>1632.1969756561039</v>
      </c>
      <c r="P30" s="5">
        <v>1052.5385271456175</v>
      </c>
      <c r="Q30" s="5">
        <v>1870.5675126257522</v>
      </c>
      <c r="R30" s="5">
        <v>2095.1058491038252</v>
      </c>
      <c r="S30" s="5">
        <v>1697.5452894285836</v>
      </c>
      <c r="T30" s="5">
        <v>1763.1137634331565</v>
      </c>
      <c r="U30" s="5">
        <v>1763.1137634331565</v>
      </c>
      <c r="V30" s="5">
        <v>1918.1902242352253</v>
      </c>
      <c r="W30" s="5">
        <v>1794.5606949899466</v>
      </c>
      <c r="X30" s="5">
        <v>1784.9985039037069</v>
      </c>
      <c r="Y30" s="5">
        <v>1708.8247916503256</v>
      </c>
      <c r="Z30" s="5">
        <v>1866.4405431408882</v>
      </c>
    </row>
    <row r="31" spans="1:26" x14ac:dyDescent="0.35">
      <c r="A31" s="18" t="s">
        <v>262</v>
      </c>
      <c r="B31" s="19" t="s">
        <v>11</v>
      </c>
      <c r="C31" s="1">
        <f t="shared" si="0"/>
        <v>66</v>
      </c>
      <c r="D31" s="1">
        <v>10</v>
      </c>
      <c r="E31" s="18" t="str">
        <f t="shared" si="1"/>
        <v>BCSKMBPremium10</v>
      </c>
      <c r="F31" s="5">
        <v>1643.6955651116207</v>
      </c>
      <c r="G31" s="5">
        <v>1742.2982774779766</v>
      </c>
      <c r="H31" s="5">
        <v>1797.5123815597765</v>
      </c>
      <c r="I31" s="5">
        <v>2102.8134193600154</v>
      </c>
      <c r="J31" s="5">
        <v>1651.2089919401508</v>
      </c>
      <c r="K31" s="5">
        <v>1903.852202411214</v>
      </c>
      <c r="L31" s="5">
        <v>2413.0538617560183</v>
      </c>
      <c r="M31" s="5">
        <v>2413.0538617560187</v>
      </c>
      <c r="N31" s="5">
        <v>1147.2375291431745</v>
      </c>
      <c r="O31" s="5">
        <v>1815.3742605794437</v>
      </c>
      <c r="P31" s="5">
        <v>1147.2375291431745</v>
      </c>
      <c r="Q31" s="5">
        <v>2074.2395283804844</v>
      </c>
      <c r="R31" s="5">
        <v>2297.3010707645371</v>
      </c>
      <c r="S31" s="5">
        <v>1887.6030094444925</v>
      </c>
      <c r="T31" s="5">
        <v>1937.6151454618384</v>
      </c>
      <c r="U31" s="5">
        <v>1937.6151454618384</v>
      </c>
      <c r="V31" s="5">
        <v>2127.6300795120123</v>
      </c>
      <c r="W31" s="5">
        <v>1970.2101974045829</v>
      </c>
      <c r="X31" s="5">
        <v>1959.4898859323891</v>
      </c>
      <c r="Y31" s="5">
        <v>1904.9917873040736</v>
      </c>
      <c r="Z31" s="5">
        <v>2077.1864744538034</v>
      </c>
    </row>
    <row r="32" spans="1:26" x14ac:dyDescent="0.35">
      <c r="A32" s="18" t="s">
        <v>262</v>
      </c>
      <c r="B32" s="19" t="s">
        <v>11</v>
      </c>
      <c r="C32" s="1">
        <f t="shared" si="0"/>
        <v>72</v>
      </c>
      <c r="D32" s="1">
        <v>11</v>
      </c>
      <c r="E32" s="18" t="str">
        <f t="shared" si="1"/>
        <v>BCSKMBPremium11</v>
      </c>
      <c r="F32" s="5">
        <v>1727.3204019805889</v>
      </c>
      <c r="G32" s="5">
        <v>1832.966315270409</v>
      </c>
      <c r="H32" s="5">
        <v>1893.5782625551572</v>
      </c>
      <c r="I32" s="5">
        <v>2189.4097852962414</v>
      </c>
      <c r="J32" s="5">
        <v>1739.1006680005748</v>
      </c>
      <c r="K32" s="5">
        <v>2011.33099426332</v>
      </c>
      <c r="L32" s="5">
        <v>2499.6602276922436</v>
      </c>
      <c r="M32" s="5">
        <v>2499.6602276922436</v>
      </c>
      <c r="N32" s="5">
        <v>1206.6255141957131</v>
      </c>
      <c r="O32" s="5">
        <v>1919.2854472101872</v>
      </c>
      <c r="P32" s="5">
        <v>1206.6255141957133</v>
      </c>
      <c r="Q32" s="5">
        <v>2196.6788363106803</v>
      </c>
      <c r="R32" s="5">
        <v>2418.4036331996308</v>
      </c>
      <c r="S32" s="5">
        <v>1997.7347181384409</v>
      </c>
      <c r="T32" s="5">
        <v>2033.6710264572193</v>
      </c>
      <c r="U32" s="5">
        <v>2033.6710264572193</v>
      </c>
      <c r="V32" s="5">
        <v>2255.2923503840875</v>
      </c>
      <c r="W32" s="5">
        <v>2067.3247858180125</v>
      </c>
      <c r="X32" s="5">
        <v>2055.5557669277696</v>
      </c>
      <c r="Y32" s="5">
        <v>2013.8484729480037</v>
      </c>
      <c r="Z32" s="5">
        <v>2206.0311847082712</v>
      </c>
    </row>
    <row r="33" spans="1:26" x14ac:dyDescent="0.35">
      <c r="A33" s="18" t="s">
        <v>262</v>
      </c>
      <c r="B33" s="19" t="s">
        <v>11</v>
      </c>
      <c r="C33" s="1">
        <f t="shared" si="0"/>
        <v>78</v>
      </c>
      <c r="D33" s="1">
        <v>12</v>
      </c>
      <c r="E33" s="18" t="str">
        <f t="shared" si="1"/>
        <v>BCSKMBPremium12</v>
      </c>
      <c r="F33" s="5">
        <v>2118.7719423552794</v>
      </c>
      <c r="G33" s="5">
        <v>2288.8547487180904</v>
      </c>
      <c r="H33" s="5">
        <v>2355.5025094790417</v>
      </c>
      <c r="I33" s="5">
        <v>2852.6351122502087</v>
      </c>
      <c r="J33" s="5">
        <v>2127.7061449292123</v>
      </c>
      <c r="K33" s="5">
        <v>2449.2600644896065</v>
      </c>
      <c r="L33" s="5">
        <v>3226.9342418333035</v>
      </c>
      <c r="M33" s="5">
        <v>3226.9342418333026</v>
      </c>
      <c r="N33" s="5">
        <v>1453.0852241870884</v>
      </c>
      <c r="O33" s="5">
        <v>2325.8272744923511</v>
      </c>
      <c r="P33" s="5">
        <v>1453.0852241870884</v>
      </c>
      <c r="Q33" s="5">
        <v>2691.5406818919573</v>
      </c>
      <c r="R33" s="5">
        <v>3036.5061766383901</v>
      </c>
      <c r="S33" s="5">
        <v>2415.7298378084229</v>
      </c>
      <c r="T33" s="5">
        <v>2538.1941736004214</v>
      </c>
      <c r="U33" s="5">
        <v>2538.1941736004214</v>
      </c>
      <c r="V33" s="5">
        <v>2755.9844000646835</v>
      </c>
      <c r="W33" s="5">
        <v>2584.5309073460758</v>
      </c>
      <c r="X33" s="5">
        <v>2571.5912450623964</v>
      </c>
      <c r="Y33" s="5">
        <v>2435.046355516004</v>
      </c>
      <c r="Z33" s="5">
        <v>2643.8812163309522</v>
      </c>
    </row>
    <row r="34" spans="1:26" x14ac:dyDescent="0.35">
      <c r="A34" s="18" t="s">
        <v>262</v>
      </c>
      <c r="B34" s="19" t="s">
        <v>11</v>
      </c>
      <c r="C34" s="1">
        <f t="shared" si="0"/>
        <v>84</v>
      </c>
      <c r="D34" s="1">
        <v>13</v>
      </c>
      <c r="E34" s="18" t="str">
        <f t="shared" si="1"/>
        <v>BCSKMBPremium13</v>
      </c>
      <c r="F34" s="5">
        <v>2202.9551729220902</v>
      </c>
      <c r="G34" s="5">
        <v>2380.1374732255831</v>
      </c>
      <c r="H34" s="5">
        <v>2452.2261543126124</v>
      </c>
      <c r="I34" s="5">
        <v>2939.8136270356736</v>
      </c>
      <c r="J34" s="5">
        <v>2216.1802581614875</v>
      </c>
      <c r="K34" s="5">
        <v>2557.4877931201208</v>
      </c>
      <c r="L34" s="5">
        <v>3314.1127566187661</v>
      </c>
      <c r="M34" s="5">
        <v>3314.1127566187661</v>
      </c>
      <c r="N34" s="5">
        <v>1511.1294437353897</v>
      </c>
      <c r="O34" s="5">
        <v>2430.4689586357454</v>
      </c>
      <c r="P34" s="5">
        <v>1511.1294437353895</v>
      </c>
      <c r="Q34" s="5">
        <v>2814.8785388065362</v>
      </c>
      <c r="R34" s="5">
        <v>3158.4865815107601</v>
      </c>
      <c r="S34" s="5">
        <v>2526.6417290851987</v>
      </c>
      <c r="T34" s="5">
        <v>2634.9178184339921</v>
      </c>
      <c r="U34" s="5">
        <v>2634.9178184339921</v>
      </c>
      <c r="V34" s="5">
        <v>2884.5768750809843</v>
      </c>
      <c r="W34" s="5">
        <v>2682.3116240876238</v>
      </c>
      <c r="X34" s="5">
        <v>2668.3148898959676</v>
      </c>
      <c r="Y34" s="5">
        <v>2544.683019065048</v>
      </c>
      <c r="Z34" s="5">
        <v>2773.6655826032666</v>
      </c>
    </row>
    <row r="35" spans="1:26" x14ac:dyDescent="0.35">
      <c r="A35" s="18" t="s">
        <v>262</v>
      </c>
      <c r="B35" s="19" t="s">
        <v>11</v>
      </c>
      <c r="C35" s="1">
        <f t="shared" si="0"/>
        <v>90</v>
      </c>
      <c r="D35" s="1">
        <v>14</v>
      </c>
      <c r="E35" s="18" t="str">
        <f t="shared" si="1"/>
        <v>BCSKMBPremium14</v>
      </c>
      <c r="F35" s="5">
        <v>2363.5061394278264</v>
      </c>
      <c r="G35" s="5">
        <v>2540.9472041613476</v>
      </c>
      <c r="H35" s="5">
        <v>2618.706045312063</v>
      </c>
      <c r="I35" s="5">
        <v>3096.3359943505175</v>
      </c>
      <c r="J35" s="5">
        <v>2374.0629743847467</v>
      </c>
      <c r="K35" s="5">
        <v>2735.9769549339744</v>
      </c>
      <c r="L35" s="5">
        <v>3477.7954230431201</v>
      </c>
      <c r="M35" s="5">
        <v>3477.7954230431201</v>
      </c>
      <c r="N35" s="5">
        <v>1593.1929246677651</v>
      </c>
      <c r="O35" s="5">
        <v>2605.210733223088</v>
      </c>
      <c r="P35" s="5">
        <v>1593.1929246677653</v>
      </c>
      <c r="Q35" s="5">
        <v>3009.1243586613045</v>
      </c>
      <c r="R35" s="5">
        <v>3351.3179732331932</v>
      </c>
      <c r="S35" s="5">
        <v>2707.9281154741507</v>
      </c>
      <c r="T35" s="5">
        <v>2801.3977094334437</v>
      </c>
      <c r="U35" s="5">
        <v>2801.3977094334437</v>
      </c>
      <c r="V35" s="5">
        <v>3084.3089856381107</v>
      </c>
      <c r="W35" s="5">
        <v>2849.9030995654603</v>
      </c>
      <c r="X35" s="5">
        <v>2834.8047808954188</v>
      </c>
      <c r="Y35" s="5">
        <v>2731.7801714998764</v>
      </c>
      <c r="Z35" s="5">
        <v>2974.6398836209678</v>
      </c>
    </row>
    <row r="36" spans="1:26" x14ac:dyDescent="0.35">
      <c r="A36" s="18" t="s">
        <v>262</v>
      </c>
      <c r="B36" s="19" t="s">
        <v>12</v>
      </c>
      <c r="C36" s="1">
        <f t="shared" si="0"/>
        <v>30</v>
      </c>
      <c r="D36" s="1">
        <v>4</v>
      </c>
      <c r="E36" s="18" t="str">
        <f t="shared" si="1"/>
        <v>BCSKMBPremium Plus4</v>
      </c>
      <c r="F36" s="5">
        <v>762.38846631731951</v>
      </c>
      <c r="G36" s="5">
        <v>793.611800632008</v>
      </c>
      <c r="H36" s="5">
        <v>778.74555839742743</v>
      </c>
      <c r="I36" s="5">
        <v>940.76809772158811</v>
      </c>
      <c r="J36" s="5">
        <v>768.7514271560392</v>
      </c>
      <c r="K36" s="5">
        <v>872.64436985390978</v>
      </c>
      <c r="L36" s="5">
        <v>1062.3989749812354</v>
      </c>
      <c r="M36" s="5">
        <v>1062.3989749812349</v>
      </c>
      <c r="N36" s="5">
        <v>563.45582157856961</v>
      </c>
      <c r="O36" s="5">
        <v>835.27929597395337</v>
      </c>
      <c r="P36" s="5">
        <v>586.74896028632202</v>
      </c>
      <c r="Q36" s="5">
        <v>887.77624046151436</v>
      </c>
      <c r="R36" s="5">
        <v>1000.0180777008197</v>
      </c>
      <c r="S36" s="5">
        <v>858.35562527017282</v>
      </c>
      <c r="T36" s="5">
        <v>898.68442122703459</v>
      </c>
      <c r="U36" s="5">
        <v>898.6844212270347</v>
      </c>
      <c r="V36" s="5">
        <v>930.47263692626552</v>
      </c>
      <c r="W36" s="5">
        <v>917.00073283255847</v>
      </c>
      <c r="X36" s="5">
        <v>912.83315152329999</v>
      </c>
      <c r="Y36" s="5">
        <v>864.21063406003407</v>
      </c>
      <c r="Z36" s="5">
        <v>912.58812502180535</v>
      </c>
    </row>
    <row r="37" spans="1:26" x14ac:dyDescent="0.35">
      <c r="A37" s="18" t="s">
        <v>262</v>
      </c>
      <c r="B37" s="19" t="s">
        <v>12</v>
      </c>
      <c r="C37" s="1">
        <f t="shared" si="0"/>
        <v>36</v>
      </c>
      <c r="D37" s="1">
        <v>5</v>
      </c>
      <c r="E37" s="18" t="str">
        <f t="shared" si="1"/>
        <v>BCSKMBPremium Plus5</v>
      </c>
      <c r="F37" s="5">
        <v>834.17130875672694</v>
      </c>
      <c r="G37" s="5">
        <v>872.23717235106653</v>
      </c>
      <c r="H37" s="5">
        <v>862.60286559794281</v>
      </c>
      <c r="I37" s="5">
        <v>1015.432007494459</v>
      </c>
      <c r="J37" s="5">
        <v>844.67579918952993</v>
      </c>
      <c r="K37" s="5">
        <v>967.5857735103242</v>
      </c>
      <c r="L37" s="5">
        <v>1137.0728847541056</v>
      </c>
      <c r="M37" s="5">
        <v>1137.0728847541056</v>
      </c>
      <c r="N37" s="5">
        <v>616.99172942693065</v>
      </c>
      <c r="O37" s="5">
        <v>926.76942183678466</v>
      </c>
      <c r="P37" s="5">
        <v>640.27486813468295</v>
      </c>
      <c r="Q37" s="5">
        <v>997.25301836741039</v>
      </c>
      <c r="R37" s="5">
        <v>1108.1943745550143</v>
      </c>
      <c r="S37" s="5">
        <v>955.87798351355787</v>
      </c>
      <c r="T37" s="5">
        <v>982.5417284275502</v>
      </c>
      <c r="U37" s="5">
        <v>982.54172842755008</v>
      </c>
      <c r="V37" s="5">
        <v>1045.0112864239395</v>
      </c>
      <c r="W37" s="5">
        <v>1001.8784158547161</v>
      </c>
      <c r="X37" s="5">
        <v>996.69045872381537</v>
      </c>
      <c r="Y37" s="5">
        <v>960.49253380101618</v>
      </c>
      <c r="Z37" s="5">
        <v>1028.2771991979348</v>
      </c>
    </row>
    <row r="38" spans="1:26" x14ac:dyDescent="0.35">
      <c r="A38" s="18" t="s">
        <v>262</v>
      </c>
      <c r="B38" s="19" t="s">
        <v>12</v>
      </c>
      <c r="C38" s="1">
        <f t="shared" si="0"/>
        <v>42</v>
      </c>
      <c r="D38" s="1">
        <v>6</v>
      </c>
      <c r="E38" s="18" t="str">
        <f t="shared" si="1"/>
        <v>BCSKMBPremium Plus6</v>
      </c>
      <c r="F38" s="5">
        <v>1917.430452103127</v>
      </c>
      <c r="G38" s="5">
        <v>2046.9622367065049</v>
      </c>
      <c r="H38" s="5">
        <v>1994.8356160471967</v>
      </c>
      <c r="I38" s="5">
        <v>2156.8491842754979</v>
      </c>
      <c r="J38" s="5">
        <v>1906.1450352709494</v>
      </c>
      <c r="K38" s="5">
        <v>2734.7386521472995</v>
      </c>
      <c r="L38" s="5">
        <v>2337.5907534095072</v>
      </c>
      <c r="M38" s="5">
        <v>2337.5907534095072</v>
      </c>
      <c r="N38" s="5">
        <v>1623.0546511396362</v>
      </c>
      <c r="O38" s="5">
        <v>2118.2938905878136</v>
      </c>
      <c r="P38" s="5">
        <v>1561.4821292765782</v>
      </c>
      <c r="Q38" s="5">
        <v>2308.1887399776606</v>
      </c>
      <c r="R38" s="5">
        <v>2336.3117064491289</v>
      </c>
      <c r="S38" s="5">
        <v>2088.4927868176392</v>
      </c>
      <c r="T38" s="5">
        <v>2099.8142071173038</v>
      </c>
      <c r="U38" s="5">
        <v>2099.8142071173033</v>
      </c>
      <c r="V38" s="5">
        <v>2592.4609071696846</v>
      </c>
      <c r="W38" s="5">
        <v>2348.7902107797959</v>
      </c>
      <c r="X38" s="5">
        <v>2343.0304112153267</v>
      </c>
      <c r="Y38" s="5">
        <v>2327.6347877231001</v>
      </c>
      <c r="Z38" s="5">
        <v>2621.1008197150486</v>
      </c>
    </row>
    <row r="39" spans="1:26" x14ac:dyDescent="0.35">
      <c r="A39" s="18" t="s">
        <v>262</v>
      </c>
      <c r="B39" s="19" t="s">
        <v>12</v>
      </c>
      <c r="C39" s="1">
        <f t="shared" si="0"/>
        <v>48</v>
      </c>
      <c r="D39" s="1">
        <v>7</v>
      </c>
      <c r="E39" s="18" t="str">
        <f t="shared" si="1"/>
        <v>BCSKMBPremium Plus7</v>
      </c>
      <c r="F39" s="5">
        <v>1999.8573417467192</v>
      </c>
      <c r="G39" s="5">
        <v>2136.3085400931268</v>
      </c>
      <c r="H39" s="5">
        <v>2089.465036934057</v>
      </c>
      <c r="I39" s="5">
        <v>2242.1953658998041</v>
      </c>
      <c r="J39" s="5">
        <v>1992.7539032108448</v>
      </c>
      <c r="K39" s="5">
        <v>2840.5704964812658</v>
      </c>
      <c r="L39" s="5">
        <v>2422.9369350338129</v>
      </c>
      <c r="M39" s="5">
        <v>2422.936935033812</v>
      </c>
      <c r="N39" s="5">
        <v>1685.1781641724615</v>
      </c>
      <c r="O39" s="5">
        <v>2220.6306670575473</v>
      </c>
      <c r="P39" s="5">
        <v>1623.6056423094028</v>
      </c>
      <c r="Q39" s="5">
        <v>2428.6980756229696</v>
      </c>
      <c r="R39" s="5">
        <v>2455.5178400749605</v>
      </c>
      <c r="S39" s="5">
        <v>2196.9308289090054</v>
      </c>
      <c r="T39" s="5">
        <v>2194.443628004165</v>
      </c>
      <c r="U39" s="5">
        <v>2194.443628004165</v>
      </c>
      <c r="V39" s="5">
        <v>2718.0916069220184</v>
      </c>
      <c r="W39" s="5">
        <v>2444.4499457443726</v>
      </c>
      <c r="X39" s="5">
        <v>2437.6698321021877</v>
      </c>
      <c r="Y39" s="5">
        <v>2434.8102466396535</v>
      </c>
      <c r="Z39" s="5">
        <v>2747.8931743752041</v>
      </c>
    </row>
    <row r="40" spans="1:26" x14ac:dyDescent="0.35">
      <c r="A40" s="18" t="s">
        <v>262</v>
      </c>
      <c r="B40" s="19" t="s">
        <v>12</v>
      </c>
      <c r="C40" s="1">
        <f t="shared" si="0"/>
        <v>54</v>
      </c>
      <c r="D40" s="1">
        <v>8</v>
      </c>
      <c r="E40" s="18" t="str">
        <f t="shared" si="1"/>
        <v>BCSKMBPremium Plus8</v>
      </c>
      <c r="F40" s="5">
        <v>2374.388974344427</v>
      </c>
      <c r="G40" s="5">
        <v>2511.093337685606</v>
      </c>
      <c r="H40" s="5">
        <v>2470.0185289747019</v>
      </c>
      <c r="I40" s="5">
        <v>2815.1191520775396</v>
      </c>
      <c r="J40" s="5">
        <v>2364.5707926029136</v>
      </c>
      <c r="K40" s="5">
        <v>3259.5185942640542</v>
      </c>
      <c r="L40" s="5">
        <v>3003.1453841072921</v>
      </c>
      <c r="M40" s="5">
        <v>3003.1453841072903</v>
      </c>
      <c r="N40" s="5">
        <v>1941.5286650471953</v>
      </c>
      <c r="O40" s="5">
        <v>2609.5795393625071</v>
      </c>
      <c r="P40" s="5">
        <v>1879.9561431841375</v>
      </c>
      <c r="Q40" s="5">
        <v>2840.7447472416479</v>
      </c>
      <c r="R40" s="5">
        <v>2985.3319932151644</v>
      </c>
      <c r="S40" s="5">
        <v>2596.8247170786371</v>
      </c>
      <c r="T40" s="5">
        <v>2677.0275081904747</v>
      </c>
      <c r="U40" s="5">
        <v>2677.0275081904747</v>
      </c>
      <c r="V40" s="5">
        <v>3135.7098510362011</v>
      </c>
      <c r="W40" s="5">
        <v>2939.1656022060442</v>
      </c>
      <c r="X40" s="5">
        <v>2931.2547711952825</v>
      </c>
      <c r="Y40" s="5">
        <v>2837.7801003991794</v>
      </c>
      <c r="Z40" s="5">
        <v>3166.7752291158795</v>
      </c>
    </row>
    <row r="41" spans="1:26" x14ac:dyDescent="0.35">
      <c r="A41" s="18" t="s">
        <v>262</v>
      </c>
      <c r="B41" s="19" t="s">
        <v>12</v>
      </c>
      <c r="C41" s="1">
        <f t="shared" si="0"/>
        <v>60</v>
      </c>
      <c r="D41" s="1">
        <v>9</v>
      </c>
      <c r="E41" s="18" t="str">
        <f t="shared" si="1"/>
        <v>BCSKMBPremium Plus9</v>
      </c>
      <c r="F41" s="5">
        <v>2511.1170844504886</v>
      </c>
      <c r="G41" s="5">
        <v>2672.9686956726214</v>
      </c>
      <c r="H41" s="5">
        <v>2599.4615660563877</v>
      </c>
      <c r="I41" s="5">
        <v>2934.7337496763625</v>
      </c>
      <c r="J41" s="5">
        <v>2509.1515152599827</v>
      </c>
      <c r="K41" s="5">
        <v>3424.4599920012547</v>
      </c>
      <c r="L41" s="5">
        <v>3235.4733997607987</v>
      </c>
      <c r="M41" s="5">
        <v>3235.4733997607991</v>
      </c>
      <c r="N41" s="5">
        <v>2028.9929920817929</v>
      </c>
      <c r="O41" s="5">
        <v>2773.6125422805067</v>
      </c>
      <c r="P41" s="5">
        <v>1988.8417018376126</v>
      </c>
      <c r="Q41" s="5">
        <v>2998.3048153667</v>
      </c>
      <c r="R41" s="5">
        <v>3141.5030787585706</v>
      </c>
      <c r="S41" s="5">
        <v>2761.0930138778517</v>
      </c>
      <c r="T41" s="5">
        <v>2826.6714878824259</v>
      </c>
      <c r="U41" s="5">
        <v>2826.6714878824255</v>
      </c>
      <c r="V41" s="5">
        <v>3321.6215489094238</v>
      </c>
      <c r="W41" s="5">
        <v>3093.3387752883382</v>
      </c>
      <c r="X41" s="5">
        <v>3084.3484266356681</v>
      </c>
      <c r="Y41" s="5">
        <v>3000.5638532054008</v>
      </c>
      <c r="Z41" s="5">
        <v>3330.2848635657579</v>
      </c>
    </row>
    <row r="42" spans="1:26" x14ac:dyDescent="0.35">
      <c r="A42" s="18" t="s">
        <v>262</v>
      </c>
      <c r="B42" s="19" t="s">
        <v>12</v>
      </c>
      <c r="C42" s="1">
        <f t="shared" si="0"/>
        <v>66</v>
      </c>
      <c r="D42" s="1">
        <v>10</v>
      </c>
      <c r="E42" s="18" t="str">
        <f t="shared" si="1"/>
        <v>BCSKMBPremium Plus10</v>
      </c>
      <c r="F42" s="5">
        <v>3031.1008272402455</v>
      </c>
      <c r="G42" s="5">
        <v>3066.6335043547529</v>
      </c>
      <c r="H42" s="5">
        <v>3171.9576871453178</v>
      </c>
      <c r="I42" s="5">
        <v>3098.7565234160165</v>
      </c>
      <c r="J42" s="5">
        <v>2927.2165204741732</v>
      </c>
      <c r="K42" s="5">
        <v>4002.2373232539958</v>
      </c>
      <c r="L42" s="5">
        <v>3407.0239560091559</v>
      </c>
      <c r="M42" s="5">
        <v>3607.3943075947063</v>
      </c>
      <c r="N42" s="5">
        <v>2436.3335629191979</v>
      </c>
      <c r="O42" s="5">
        <v>3317.7005703019722</v>
      </c>
      <c r="P42" s="5">
        <v>2264.9724460513517</v>
      </c>
      <c r="Q42" s="5">
        <v>3592.6472681385862</v>
      </c>
      <c r="R42" s="5">
        <v>3712.024395191379</v>
      </c>
      <c r="S42" s="5">
        <v>3341.8211709109182</v>
      </c>
      <c r="T42" s="5">
        <v>3001.1628699111075</v>
      </c>
      <c r="U42" s="5">
        <v>3399.1576089713531</v>
      </c>
      <c r="V42" s="5">
        <v>3921.7318412033633</v>
      </c>
      <c r="W42" s="5">
        <v>3629.8990208011019</v>
      </c>
      <c r="X42" s="5">
        <v>3656.8345477245971</v>
      </c>
      <c r="Y42" s="5">
        <v>3594.7355879193938</v>
      </c>
      <c r="Z42" s="5">
        <v>3828.6043739343099</v>
      </c>
    </row>
    <row r="43" spans="1:26" x14ac:dyDescent="0.35">
      <c r="A43" s="18" t="s">
        <v>262</v>
      </c>
      <c r="B43" s="19" t="s">
        <v>12</v>
      </c>
      <c r="C43" s="1">
        <f t="shared" si="0"/>
        <v>72</v>
      </c>
      <c r="D43" s="1">
        <v>11</v>
      </c>
      <c r="E43" s="18" t="str">
        <f t="shared" si="1"/>
        <v>BCSKMBPremium Plus11</v>
      </c>
      <c r="F43" s="5">
        <v>3114.7356641092138</v>
      </c>
      <c r="G43" s="5">
        <v>3157.3015421471841</v>
      </c>
      <c r="H43" s="5">
        <v>3268.023568140698</v>
      </c>
      <c r="I43" s="5">
        <v>3185.3628893522432</v>
      </c>
      <c r="J43" s="5">
        <v>3015.0981965345973</v>
      </c>
      <c r="K43" s="5">
        <v>4109.7161151061009</v>
      </c>
      <c r="L43" s="5">
        <v>3493.6303219453816</v>
      </c>
      <c r="M43" s="5">
        <v>3693.9906735309328</v>
      </c>
      <c r="N43" s="5">
        <v>2495.7215479717379</v>
      </c>
      <c r="O43" s="5">
        <v>3421.6117569327121</v>
      </c>
      <c r="P43" s="5">
        <v>2324.3604311038898</v>
      </c>
      <c r="Q43" s="5">
        <v>3715.0965760687827</v>
      </c>
      <c r="R43" s="5">
        <v>3833.126957626469</v>
      </c>
      <c r="S43" s="5">
        <v>3451.9528796048662</v>
      </c>
      <c r="T43" s="5">
        <v>3097.2287509064881</v>
      </c>
      <c r="U43" s="5">
        <v>3495.2234899667346</v>
      </c>
      <c r="V43" s="5">
        <v>4049.3841120754391</v>
      </c>
      <c r="W43" s="5">
        <v>3727.0136092145308</v>
      </c>
      <c r="X43" s="5">
        <v>3752.9004287199782</v>
      </c>
      <c r="Y43" s="5">
        <v>3703.5922735633235</v>
      </c>
      <c r="Z43" s="5">
        <v>3957.4490841887755</v>
      </c>
    </row>
    <row r="44" spans="1:26" x14ac:dyDescent="0.35">
      <c r="A44" s="18" t="s">
        <v>262</v>
      </c>
      <c r="B44" s="19" t="s">
        <v>12</v>
      </c>
      <c r="C44" s="1">
        <f t="shared" si="0"/>
        <v>78</v>
      </c>
      <c r="D44" s="1">
        <v>12</v>
      </c>
      <c r="E44" s="18" t="str">
        <f t="shared" si="1"/>
        <v>BCSKMBPremium Plus12</v>
      </c>
      <c r="F44" s="5">
        <v>4446.7498751498697</v>
      </c>
      <c r="G44" s="5">
        <v>4583.1307825682397</v>
      </c>
      <c r="H44" s="5">
        <v>4650.2573678919471</v>
      </c>
      <c r="I44" s="5">
        <v>4788.9107582934894</v>
      </c>
      <c r="J44" s="5">
        <v>4324.768131628467</v>
      </c>
      <c r="K44" s="5">
        <v>6170.4921519774362</v>
      </c>
      <c r="L44" s="5">
        <v>5157.7839864970128</v>
      </c>
      <c r="M44" s="5">
        <v>5358.154338082566</v>
      </c>
      <c r="N44" s="5">
        <v>3557.5103375055878</v>
      </c>
      <c r="O44" s="5">
        <v>4864.6669616712379</v>
      </c>
      <c r="P44" s="5">
        <v>3309.6967905166675</v>
      </c>
      <c r="Q44" s="5">
        <v>5284.0329327339578</v>
      </c>
      <c r="R44" s="5">
        <v>5441.8736832345739</v>
      </c>
      <c r="S44" s="5">
        <v>4839.0863687406863</v>
      </c>
      <c r="T44" s="5">
        <v>4570.8802675155293</v>
      </c>
      <c r="U44" s="5">
        <v>4968.8850065757752</v>
      </c>
      <c r="V44" s="5">
        <v>5860.8772090875573</v>
      </c>
      <c r="W44" s="5">
        <v>5447.6973239334466</v>
      </c>
      <c r="X44" s="5">
        <v>5472.9988217421778</v>
      </c>
      <c r="Y44" s="5">
        <v>5328.2562428882475</v>
      </c>
      <c r="Z44" s="5">
        <v>5815.4772432221644</v>
      </c>
    </row>
    <row r="45" spans="1:26" x14ac:dyDescent="0.35">
      <c r="A45" s="18" t="s">
        <v>262</v>
      </c>
      <c r="B45" s="19" t="s">
        <v>12</v>
      </c>
      <c r="C45" s="1">
        <f t="shared" si="0"/>
        <v>84</v>
      </c>
      <c r="D45" s="1">
        <v>13</v>
      </c>
      <c r="E45" s="18" t="str">
        <f t="shared" si="1"/>
        <v>BCSKMBPremium Plus13</v>
      </c>
      <c r="F45" s="5">
        <v>4530.9231057166799</v>
      </c>
      <c r="G45" s="5">
        <v>4674.4135070757293</v>
      </c>
      <c r="H45" s="5">
        <v>4746.9810127255205</v>
      </c>
      <c r="I45" s="5">
        <v>4876.0892730789556</v>
      </c>
      <c r="J45" s="5">
        <v>4413.2522448607442</v>
      </c>
      <c r="K45" s="5">
        <v>6278.7298806079498</v>
      </c>
      <c r="L45" s="5">
        <v>5244.9625012824754</v>
      </c>
      <c r="M45" s="5">
        <v>5445.3328528680295</v>
      </c>
      <c r="N45" s="5">
        <v>3615.5545570538884</v>
      </c>
      <c r="O45" s="5">
        <v>4969.308645814629</v>
      </c>
      <c r="P45" s="5">
        <v>3367.7410100649681</v>
      </c>
      <c r="Q45" s="5">
        <v>5407.36078964853</v>
      </c>
      <c r="R45" s="5">
        <v>5563.8540881069493</v>
      </c>
      <c r="S45" s="5">
        <v>4950.0082600174637</v>
      </c>
      <c r="T45" s="5">
        <v>4667.6039123491</v>
      </c>
      <c r="U45" s="5">
        <v>5065.6086514093458</v>
      </c>
      <c r="V45" s="5">
        <v>5989.4696841038594</v>
      </c>
      <c r="W45" s="5">
        <v>5545.4680406749985</v>
      </c>
      <c r="X45" s="5">
        <v>5569.7224665757503</v>
      </c>
      <c r="Y45" s="5">
        <v>5437.8829064372931</v>
      </c>
      <c r="Z45" s="5">
        <v>5945.2616094944824</v>
      </c>
    </row>
    <row r="46" spans="1:26" x14ac:dyDescent="0.35">
      <c r="A46" s="18" t="s">
        <v>262</v>
      </c>
      <c r="B46" s="19" t="s">
        <v>12</v>
      </c>
      <c r="C46" s="1">
        <f t="shared" si="0"/>
        <v>90</v>
      </c>
      <c r="D46" s="1">
        <v>14</v>
      </c>
      <c r="E46" s="18" t="str">
        <f t="shared" si="1"/>
        <v>BCSKMBPremium Plus14</v>
      </c>
      <c r="F46" s="5">
        <v>4691.4840722224162</v>
      </c>
      <c r="G46" s="5">
        <v>4835.2232380114992</v>
      </c>
      <c r="H46" s="5">
        <v>4913.4609037249693</v>
      </c>
      <c r="I46" s="5">
        <v>5032.6116403937967</v>
      </c>
      <c r="J46" s="5">
        <v>4571.1249610839996</v>
      </c>
      <c r="K46" s="5">
        <v>6457.2190424218052</v>
      </c>
      <c r="L46" s="5">
        <v>5408.6551677068264</v>
      </c>
      <c r="M46" s="5">
        <v>5609.0155192923758</v>
      </c>
      <c r="N46" s="5">
        <v>3697.6280379862646</v>
      </c>
      <c r="O46" s="5">
        <v>5144.050420401968</v>
      </c>
      <c r="P46" s="5">
        <v>3449.8044909973441</v>
      </c>
      <c r="Q46" s="5">
        <v>5601.6066095033038</v>
      </c>
      <c r="R46" s="5">
        <v>5756.6954798293827</v>
      </c>
      <c r="S46" s="5">
        <v>5131.2946464064116</v>
      </c>
      <c r="T46" s="5">
        <v>4834.0938033485536</v>
      </c>
      <c r="U46" s="5">
        <v>5232.0885424087946</v>
      </c>
      <c r="V46" s="5">
        <v>6189.2017946609922</v>
      </c>
      <c r="W46" s="5">
        <v>5713.0595161528354</v>
      </c>
      <c r="X46" s="5">
        <v>5736.2023575752</v>
      </c>
      <c r="Y46" s="5">
        <v>5624.9900588721193</v>
      </c>
      <c r="Z46" s="5">
        <v>6146.235910512185</v>
      </c>
    </row>
    <row r="47" spans="1:26" x14ac:dyDescent="0.35">
      <c r="A47" s="18" t="s">
        <v>267</v>
      </c>
      <c r="B47" s="19" t="s">
        <v>11</v>
      </c>
      <c r="C47" s="1">
        <f t="shared" si="0"/>
        <v>30</v>
      </c>
      <c r="D47" s="1">
        <v>4</v>
      </c>
      <c r="E47" s="18" t="str">
        <f t="shared" si="1"/>
        <v>MaritimesPremium4</v>
      </c>
      <c r="F47" s="5">
        <v>598.68218650720996</v>
      </c>
      <c r="G47" s="5">
        <v>611.94272705753644</v>
      </c>
      <c r="H47" s="5">
        <v>632.01286139649187</v>
      </c>
      <c r="I47" s="5">
        <v>768.48570360935219</v>
      </c>
      <c r="J47" s="5">
        <v>601.57135669994011</v>
      </c>
      <c r="K47" s="5">
        <v>698.65289193159481</v>
      </c>
      <c r="L47" s="5">
        <v>876.84862833619241</v>
      </c>
      <c r="M47" s="5">
        <v>876.84862833619241</v>
      </c>
      <c r="N47" s="5">
        <v>430.95430290836845</v>
      </c>
      <c r="O47" s="5">
        <v>661.25431917166952</v>
      </c>
      <c r="P47" s="5">
        <v>430.95430290836845</v>
      </c>
      <c r="Q47" s="5">
        <v>733.28804347575067</v>
      </c>
      <c r="R47" s="5">
        <v>831.54124623049108</v>
      </c>
      <c r="S47" s="5">
        <v>688.37728833230653</v>
      </c>
      <c r="T47" s="5">
        <v>716.09899909797184</v>
      </c>
      <c r="U47" s="5">
        <v>716.09899909797184</v>
      </c>
      <c r="V47" s="5">
        <v>752.69557143846885</v>
      </c>
      <c r="W47" s="5">
        <v>728.48674236908573</v>
      </c>
      <c r="X47" s="5">
        <v>724.58788133239534</v>
      </c>
      <c r="Y47" s="5">
        <v>693.98909556006936</v>
      </c>
      <c r="Z47" s="5">
        <v>757.10348440992914</v>
      </c>
    </row>
    <row r="48" spans="1:26" x14ac:dyDescent="0.35">
      <c r="A48" s="18" t="s">
        <v>267</v>
      </c>
      <c r="B48" s="19" t="s">
        <v>11</v>
      </c>
      <c r="C48" s="1">
        <f t="shared" si="0"/>
        <v>36</v>
      </c>
      <c r="D48" s="1">
        <v>5</v>
      </c>
      <c r="E48" s="18" t="str">
        <f t="shared" si="1"/>
        <v>MaritimesPremium5</v>
      </c>
      <c r="F48" s="5">
        <v>661.84155774167345</v>
      </c>
      <c r="G48" s="5">
        <v>681.48418173092625</v>
      </c>
      <c r="H48" s="5">
        <v>706.45920904320576</v>
      </c>
      <c r="I48" s="5">
        <v>834.34027795920213</v>
      </c>
      <c r="J48" s="5">
        <v>668.58589577934094</v>
      </c>
      <c r="K48" s="5">
        <v>783.44998392961611</v>
      </c>
      <c r="L48" s="5">
        <v>942.69320268604213</v>
      </c>
      <c r="M48" s="5">
        <v>942.69320268604213</v>
      </c>
      <c r="N48" s="5">
        <v>474.77167405959619</v>
      </c>
      <c r="O48" s="5">
        <v>742.82264687662268</v>
      </c>
      <c r="P48" s="5">
        <v>474.77167405959614</v>
      </c>
      <c r="Q48" s="5">
        <v>831.66464411814798</v>
      </c>
      <c r="R48" s="5">
        <v>928.70113560961579</v>
      </c>
      <c r="S48" s="5">
        <v>775.58910424338501</v>
      </c>
      <c r="T48" s="5">
        <v>790.53534674468574</v>
      </c>
      <c r="U48" s="5">
        <v>790.53534674468574</v>
      </c>
      <c r="V48" s="5">
        <v>855.80812683953684</v>
      </c>
      <c r="W48" s="5">
        <v>803.87802069023144</v>
      </c>
      <c r="X48" s="5">
        <v>799.03422897910957</v>
      </c>
      <c r="Y48" s="5">
        <v>780.03029604834103</v>
      </c>
      <c r="Z48" s="5">
        <v>861.29251147310504</v>
      </c>
    </row>
    <row r="49" spans="1:26" x14ac:dyDescent="0.35">
      <c r="A49" s="18" t="s">
        <v>267</v>
      </c>
      <c r="B49" s="19" t="s">
        <v>11</v>
      </c>
      <c r="C49" s="1">
        <f t="shared" si="0"/>
        <v>42</v>
      </c>
      <c r="D49" s="1">
        <v>6</v>
      </c>
      <c r="E49" s="18" t="str">
        <f t="shared" si="1"/>
        <v>MaritimesPremium6</v>
      </c>
      <c r="F49" s="5">
        <v>805.70372520682042</v>
      </c>
      <c r="G49" s="5">
        <v>877.19324078192903</v>
      </c>
      <c r="H49" s="5">
        <v>907.65665787529065</v>
      </c>
      <c r="I49" s="5">
        <v>1025.8941649231349</v>
      </c>
      <c r="J49" s="5">
        <v>809.85614340603547</v>
      </c>
      <c r="K49" s="5">
        <v>944.68896413962057</v>
      </c>
      <c r="L49" s="5">
        <v>1194.3418167713191</v>
      </c>
      <c r="M49" s="5">
        <v>1194.3418167713191</v>
      </c>
      <c r="N49" s="5">
        <v>559.32743050745535</v>
      </c>
      <c r="O49" s="5">
        <v>900.43103965833973</v>
      </c>
      <c r="P49" s="5">
        <v>559.32743050745535</v>
      </c>
      <c r="Q49" s="5">
        <v>1059.766446830479</v>
      </c>
      <c r="R49" s="5">
        <v>1155.4387171724738</v>
      </c>
      <c r="S49" s="5">
        <v>939.53552329687432</v>
      </c>
      <c r="T49" s="5">
        <v>940.14744372871041</v>
      </c>
      <c r="U49" s="5">
        <v>940.14744372871041</v>
      </c>
      <c r="V49" s="5">
        <v>1089.2297899615355</v>
      </c>
      <c r="W49" s="5">
        <v>954.55029044728201</v>
      </c>
      <c r="X49" s="5">
        <v>948.63632596313403</v>
      </c>
      <c r="Y49" s="5">
        <v>949.62162734340586</v>
      </c>
      <c r="Z49" s="5">
        <v>1044.3155179805631</v>
      </c>
    </row>
    <row r="50" spans="1:26" x14ac:dyDescent="0.35">
      <c r="A50" s="18" t="s">
        <v>267</v>
      </c>
      <c r="B50" s="19" t="s">
        <v>11</v>
      </c>
      <c r="C50" s="1">
        <f t="shared" si="0"/>
        <v>48</v>
      </c>
      <c r="D50" s="1">
        <v>7</v>
      </c>
      <c r="E50" s="18" t="str">
        <f t="shared" si="1"/>
        <v>MaritimesPremium7</v>
      </c>
      <c r="F50" s="5">
        <v>879.41276506497229</v>
      </c>
      <c r="G50" s="5">
        <v>957.35687292328657</v>
      </c>
      <c r="H50" s="5">
        <v>992.77301665238497</v>
      </c>
      <c r="I50" s="5">
        <v>1102.3247860716735</v>
      </c>
      <c r="J50" s="5">
        <v>887.46815363456585</v>
      </c>
      <c r="K50" s="5">
        <v>1040.2673074467216</v>
      </c>
      <c r="L50" s="5">
        <v>1270.7724379198578</v>
      </c>
      <c r="M50" s="5">
        <v>1270.7724379198578</v>
      </c>
      <c r="N50" s="5">
        <v>612.05534155100008</v>
      </c>
      <c r="O50" s="5">
        <v>992.73903916709014</v>
      </c>
      <c r="P50" s="5">
        <v>612.05534155100008</v>
      </c>
      <c r="Q50" s="5">
        <v>1169.067118465937</v>
      </c>
      <c r="R50" s="5">
        <v>1263.5107887897291</v>
      </c>
      <c r="S50" s="5">
        <v>1037.552182265096</v>
      </c>
      <c r="T50" s="5">
        <v>1025.253802505805</v>
      </c>
      <c r="U50" s="5">
        <v>1025.253802505805</v>
      </c>
      <c r="V50" s="5">
        <v>1203.312671042813</v>
      </c>
      <c r="W50" s="5">
        <v>1040.6208679885972</v>
      </c>
      <c r="X50" s="5">
        <v>1033.7426847402285</v>
      </c>
      <c r="Y50" s="5">
        <v>1046.4563394192783</v>
      </c>
      <c r="Z50" s="5">
        <v>1159.4853662654098</v>
      </c>
    </row>
    <row r="51" spans="1:26" x14ac:dyDescent="0.35">
      <c r="A51" s="18" t="s">
        <v>267</v>
      </c>
      <c r="B51" s="19" t="s">
        <v>11</v>
      </c>
      <c r="C51" s="1">
        <f t="shared" si="0"/>
        <v>54</v>
      </c>
      <c r="D51" s="1">
        <v>8</v>
      </c>
      <c r="E51" s="18" t="str">
        <f t="shared" si="1"/>
        <v>MaritimesPremium8</v>
      </c>
      <c r="F51" s="5">
        <v>1184.6243992572381</v>
      </c>
      <c r="G51" s="5">
        <v>1262.8151099144052</v>
      </c>
      <c r="H51" s="5">
        <v>1303.609098922163</v>
      </c>
      <c r="I51" s="5">
        <v>1577.7989052259654</v>
      </c>
      <c r="J51" s="5">
        <v>1190.1400278215629</v>
      </c>
      <c r="K51" s="5">
        <v>1386.9880679801845</v>
      </c>
      <c r="L51" s="5">
        <v>1753.0431579112912</v>
      </c>
      <c r="M51" s="5">
        <v>1753.0431579112912</v>
      </c>
      <c r="N51" s="5">
        <v>814.03138097421856</v>
      </c>
      <c r="O51" s="5">
        <v>1311.4304300951082</v>
      </c>
      <c r="P51" s="5">
        <v>814.03138097421856</v>
      </c>
      <c r="Q51" s="5">
        <v>1509.3307517432211</v>
      </c>
      <c r="R51" s="5">
        <v>1707.1101806351439</v>
      </c>
      <c r="S51" s="5">
        <v>1366.4643356834595</v>
      </c>
      <c r="T51" s="5">
        <v>1421.3392851169156</v>
      </c>
      <c r="U51" s="5">
        <v>1421.3392851169156</v>
      </c>
      <c r="V51" s="5">
        <v>1548.7892692691685</v>
      </c>
      <c r="W51" s="5">
        <v>1446.3613237884499</v>
      </c>
      <c r="X51" s="5">
        <v>1438.4444327189817</v>
      </c>
      <c r="Y51" s="5">
        <v>1378.2471522674514</v>
      </c>
      <c r="Z51" s="5">
        <v>1506.1444043296074</v>
      </c>
    </row>
    <row r="52" spans="1:26" x14ac:dyDescent="0.35">
      <c r="A52" s="18" t="s">
        <v>267</v>
      </c>
      <c r="B52" s="19" t="s">
        <v>11</v>
      </c>
      <c r="C52" s="1">
        <f t="shared" si="0"/>
        <v>60</v>
      </c>
      <c r="D52" s="1">
        <v>9</v>
      </c>
      <c r="E52" s="18" t="str">
        <f t="shared" si="1"/>
        <v>MaritimesPremium9</v>
      </c>
      <c r="F52" s="5">
        <v>1251.5091768879381</v>
      </c>
      <c r="G52" s="5">
        <v>1336.5368536479575</v>
      </c>
      <c r="H52" s="5">
        <v>1382.568521025654</v>
      </c>
      <c r="I52" s="5">
        <v>1647.5724025791171</v>
      </c>
      <c r="J52" s="5">
        <v>1261.1629706883107</v>
      </c>
      <c r="K52" s="5">
        <v>1477.0325763423821</v>
      </c>
      <c r="L52" s="5">
        <v>1922.5924135607227</v>
      </c>
      <c r="M52" s="5">
        <v>1922.5924135607227</v>
      </c>
      <c r="N52" s="5">
        <v>857.60519542179338</v>
      </c>
      <c r="O52" s="5">
        <v>1398.0164711839479</v>
      </c>
      <c r="P52" s="5">
        <v>857.6051954217935</v>
      </c>
      <c r="Q52" s="5">
        <v>1613.9188136374835</v>
      </c>
      <c r="R52" s="5">
        <v>1810.3888195559068</v>
      </c>
      <c r="S52" s="5">
        <v>1459.0876990086949</v>
      </c>
      <c r="T52" s="5">
        <v>1500.2987072204076</v>
      </c>
      <c r="U52" s="5">
        <v>1500.2987072204076</v>
      </c>
      <c r="V52" s="5">
        <v>1658.4350861697026</v>
      </c>
      <c r="W52" s="5">
        <v>1526.3402950899872</v>
      </c>
      <c r="X52" s="5">
        <v>1517.4038548224735</v>
      </c>
      <c r="Y52" s="5">
        <v>1469.6310655710713</v>
      </c>
      <c r="Z52" s="5">
        <v>1616.9297118239331</v>
      </c>
    </row>
    <row r="53" spans="1:26" x14ac:dyDescent="0.35">
      <c r="A53" s="18" t="s">
        <v>267</v>
      </c>
      <c r="B53" s="19" t="s">
        <v>11</v>
      </c>
      <c r="C53" s="1">
        <f t="shared" si="0"/>
        <v>66</v>
      </c>
      <c r="D53" s="1">
        <v>10</v>
      </c>
      <c r="E53" s="18" t="str">
        <f t="shared" si="1"/>
        <v>MaritimesPremium10</v>
      </c>
      <c r="F53" s="5">
        <v>1397.2132681052653</v>
      </c>
      <c r="G53" s="5">
        <v>1482.4955875650705</v>
      </c>
      <c r="H53" s="5">
        <v>1534.1051240901177</v>
      </c>
      <c r="I53" s="5">
        <v>1789.3234838781345</v>
      </c>
      <c r="J53" s="5">
        <v>1404.2423585992199</v>
      </c>
      <c r="K53" s="5">
        <v>1640.3631160488114</v>
      </c>
      <c r="L53" s="5">
        <v>2071.3773102884343</v>
      </c>
      <c r="M53" s="5">
        <v>2071.3773102884347</v>
      </c>
      <c r="N53" s="5">
        <v>936.94725708494741</v>
      </c>
      <c r="O53" s="5">
        <v>1557.6705535892138</v>
      </c>
      <c r="P53" s="5">
        <v>936.94725708494741</v>
      </c>
      <c r="Q53" s="5">
        <v>1792.7197472870412</v>
      </c>
      <c r="R53" s="5">
        <v>1987.8082633979679</v>
      </c>
      <c r="S53" s="5">
        <v>1625.1699450518754</v>
      </c>
      <c r="T53" s="5">
        <v>1651.835310284871</v>
      </c>
      <c r="U53" s="5">
        <v>1651.835310284871</v>
      </c>
      <c r="V53" s="5">
        <v>1842.6230661015529</v>
      </c>
      <c r="W53" s="5">
        <v>1678.9605620665584</v>
      </c>
      <c r="X53" s="5">
        <v>1668.9404578869373</v>
      </c>
      <c r="Y53" s="5">
        <v>1641.4194570701766</v>
      </c>
      <c r="Z53" s="5">
        <v>1802.3496319764645</v>
      </c>
    </row>
    <row r="54" spans="1:26" x14ac:dyDescent="0.35">
      <c r="A54" s="18" t="s">
        <v>267</v>
      </c>
      <c r="B54" s="19" t="s">
        <v>11</v>
      </c>
      <c r="C54" s="1">
        <f t="shared" si="0"/>
        <v>72</v>
      </c>
      <c r="D54" s="1">
        <v>11</v>
      </c>
      <c r="E54" s="18" t="str">
        <f t="shared" si="1"/>
        <v>MaritimesPremium11</v>
      </c>
      <c r="F54" s="5">
        <v>1471.9540905723652</v>
      </c>
      <c r="G54" s="5">
        <v>1563.8266912690519</v>
      </c>
      <c r="H54" s="5">
        <v>1620.467483123957</v>
      </c>
      <c r="I54" s="5">
        <v>1866.8447073426694</v>
      </c>
      <c r="J54" s="5">
        <v>1482.9661148901093</v>
      </c>
      <c r="K54" s="5">
        <v>1737.3848310235155</v>
      </c>
      <c r="L54" s="5">
        <v>2148.8985337529703</v>
      </c>
      <c r="M54" s="5">
        <v>2148.8985337529703</v>
      </c>
      <c r="N54" s="5">
        <v>987.54005430536972</v>
      </c>
      <c r="O54" s="5">
        <v>1651.3634786374091</v>
      </c>
      <c r="P54" s="5">
        <v>987.54005430536984</v>
      </c>
      <c r="Q54" s="5">
        <v>1903.7396081291179</v>
      </c>
      <c r="R54" s="5">
        <v>2097.5775209735939</v>
      </c>
      <c r="S54" s="5">
        <v>1724.6836383834411</v>
      </c>
      <c r="T54" s="5">
        <v>1738.1976693187107</v>
      </c>
      <c r="U54" s="5">
        <v>1738.1976693187107</v>
      </c>
      <c r="V54" s="5">
        <v>1958.5207427771625</v>
      </c>
      <c r="W54" s="5">
        <v>1766.3043299023113</v>
      </c>
      <c r="X54" s="5">
        <v>1755.3028169207757</v>
      </c>
      <c r="Y54" s="5">
        <v>1739.7402316634068</v>
      </c>
      <c r="Z54" s="5">
        <v>1919.3437005982371</v>
      </c>
    </row>
    <row r="55" spans="1:26" x14ac:dyDescent="0.35">
      <c r="A55" s="18" t="s">
        <v>267</v>
      </c>
      <c r="B55" s="19" t="s">
        <v>11</v>
      </c>
      <c r="C55" s="1">
        <f t="shared" si="0"/>
        <v>78</v>
      </c>
      <c r="D55" s="1">
        <v>12</v>
      </c>
      <c r="E55" s="18" t="str">
        <f t="shared" si="1"/>
        <v>MaritimesPremium12</v>
      </c>
      <c r="F55" s="5">
        <v>1790.8735971723345</v>
      </c>
      <c r="G55" s="5">
        <v>1935.9068049898192</v>
      </c>
      <c r="H55" s="5">
        <v>1998.1857402804276</v>
      </c>
      <c r="I55" s="5">
        <v>2416.8343264236037</v>
      </c>
      <c r="J55" s="5">
        <v>1799.2224780825518</v>
      </c>
      <c r="K55" s="5">
        <v>2099.7349262698358</v>
      </c>
      <c r="L55" s="5">
        <v>2760.521351946546</v>
      </c>
      <c r="M55" s="5">
        <v>2760.5213519465456</v>
      </c>
      <c r="N55" s="5">
        <v>1181.8039605966806</v>
      </c>
      <c r="O55" s="5">
        <v>1984.3837206649227</v>
      </c>
      <c r="P55" s="5">
        <v>1181.8039605966806</v>
      </c>
      <c r="Q55" s="5">
        <v>2312.2479574887602</v>
      </c>
      <c r="R55" s="5">
        <v>2614.2106875329991</v>
      </c>
      <c r="S55" s="5">
        <v>2068.4009761005045</v>
      </c>
      <c r="T55" s="5">
        <v>2152.2043643185916</v>
      </c>
      <c r="U55" s="5">
        <v>2152.2043643185916</v>
      </c>
      <c r="V55" s="5">
        <v>2372.4744230707474</v>
      </c>
      <c r="W55" s="5">
        <v>2190.406668380162</v>
      </c>
      <c r="X55" s="5">
        <v>2178.3197877412094</v>
      </c>
      <c r="Y55" s="5">
        <v>2086.4640767617966</v>
      </c>
      <c r="Z55" s="5">
        <v>2281.6292737851122</v>
      </c>
    </row>
    <row r="56" spans="1:26" x14ac:dyDescent="0.35">
      <c r="A56" s="18" t="s">
        <v>267</v>
      </c>
      <c r="B56" s="19" t="s">
        <v>11</v>
      </c>
      <c r="C56" s="1">
        <f t="shared" si="0"/>
        <v>84</v>
      </c>
      <c r="D56" s="1">
        <v>13</v>
      </c>
      <c r="E56" s="18" t="str">
        <f t="shared" si="1"/>
        <v>MaritimesPremium13</v>
      </c>
      <c r="F56" s="5">
        <v>1866.0917964725991</v>
      </c>
      <c r="G56" s="5">
        <v>2017.7578958234324</v>
      </c>
      <c r="H56" s="5">
        <v>2085.1283454374789</v>
      </c>
      <c r="I56" s="5">
        <v>2494.8451277973772</v>
      </c>
      <c r="J56" s="5">
        <v>1878.4554275374569</v>
      </c>
      <c r="K56" s="5">
        <v>2197.4320957230962</v>
      </c>
      <c r="L56" s="5">
        <v>2838.5321533203182</v>
      </c>
      <c r="M56" s="5">
        <v>2838.5321533203182</v>
      </c>
      <c r="N56" s="5">
        <v>1231.3606128643605</v>
      </c>
      <c r="O56" s="5">
        <v>2078.7155214386321</v>
      </c>
      <c r="P56" s="5">
        <v>1231.3606128643605</v>
      </c>
      <c r="Q56" s="5">
        <v>2424.0550599177814</v>
      </c>
      <c r="R56" s="5">
        <v>2724.7571805767784</v>
      </c>
      <c r="S56" s="5">
        <v>2168.5999798026078</v>
      </c>
      <c r="T56" s="5">
        <v>2239.1469694756443</v>
      </c>
      <c r="U56" s="5">
        <v>2239.1469694756443</v>
      </c>
      <c r="V56" s="5">
        <v>2489.1982713892285</v>
      </c>
      <c r="W56" s="5">
        <v>2278.3384996194354</v>
      </c>
      <c r="X56" s="5">
        <v>2265.25239289826</v>
      </c>
      <c r="Y56" s="5">
        <v>2185.4606246435887</v>
      </c>
      <c r="Z56" s="5">
        <v>2399.4683475765037</v>
      </c>
    </row>
    <row r="57" spans="1:26" x14ac:dyDescent="0.35">
      <c r="A57" s="18" t="s">
        <v>267</v>
      </c>
      <c r="B57" s="19" t="s">
        <v>11</v>
      </c>
      <c r="C57" s="1">
        <f t="shared" si="0"/>
        <v>90</v>
      </c>
      <c r="D57" s="1">
        <v>14</v>
      </c>
      <c r="E57" s="18" t="str">
        <f t="shared" si="1"/>
        <v>MaritimesPremium14</v>
      </c>
      <c r="F57" s="5">
        <v>2005.1895622990769</v>
      </c>
      <c r="G57" s="5">
        <v>2157.1081517714319</v>
      </c>
      <c r="H57" s="5">
        <v>2229.7743584543441</v>
      </c>
      <c r="I57" s="5">
        <v>2630.1832682118084</v>
      </c>
      <c r="J57" s="5">
        <v>2015.0568846887229</v>
      </c>
      <c r="K57" s="5">
        <v>2353.2961188468794</v>
      </c>
      <c r="L57" s="5">
        <v>2980.5606667342868</v>
      </c>
      <c r="M57" s="5">
        <v>2980.5606667342868</v>
      </c>
      <c r="N57" s="5">
        <v>1300.3544048904077</v>
      </c>
      <c r="O57" s="5">
        <v>2231.082734070349</v>
      </c>
      <c r="P57" s="5">
        <v>1300.3544048904077</v>
      </c>
      <c r="Q57" s="5">
        <v>2594.6439036405495</v>
      </c>
      <c r="R57" s="5">
        <v>2894.0221662319445</v>
      </c>
      <c r="S57" s="5">
        <v>2327.0815025292864</v>
      </c>
      <c r="T57" s="5">
        <v>2383.7929824925081</v>
      </c>
      <c r="U57" s="5">
        <v>2383.7929824925081</v>
      </c>
      <c r="V57" s="5">
        <v>2664.9110316562569</v>
      </c>
      <c r="W57" s="5">
        <v>2424.0053392516143</v>
      </c>
      <c r="X57" s="5">
        <v>2409.8984059151262</v>
      </c>
      <c r="Y57" s="5">
        <v>2349.3693118991241</v>
      </c>
      <c r="Z57" s="5">
        <v>2576.3433419188382</v>
      </c>
    </row>
    <row r="58" spans="1:26" x14ac:dyDescent="0.35">
      <c r="A58" s="18" t="s">
        <v>267</v>
      </c>
      <c r="B58" s="19" t="s">
        <v>12</v>
      </c>
      <c r="C58" s="1">
        <f t="shared" si="0"/>
        <v>30</v>
      </c>
      <c r="D58" s="1">
        <v>4</v>
      </c>
      <c r="E58" s="18" t="str">
        <f t="shared" si="1"/>
        <v>MaritimesPremium Plus4</v>
      </c>
      <c r="F58" s="5">
        <v>650.48787913985541</v>
      </c>
      <c r="G58" s="5">
        <v>679.66996728442382</v>
      </c>
      <c r="H58" s="5">
        <v>666.55665648492209</v>
      </c>
      <c r="I58" s="5">
        <v>803.02949869778251</v>
      </c>
      <c r="J58" s="5">
        <v>656.44045936295754</v>
      </c>
      <c r="K58" s="5">
        <v>753.53199459461234</v>
      </c>
      <c r="L58" s="5">
        <v>912.01432738656604</v>
      </c>
      <c r="M58" s="5">
        <v>912.01432738656615</v>
      </c>
      <c r="N58" s="5">
        <v>464.28540597435648</v>
      </c>
      <c r="O58" s="5">
        <v>718.62276666941943</v>
      </c>
      <c r="P58" s="5">
        <v>485.31293827684806</v>
      </c>
      <c r="Q58" s="5">
        <v>768.45374252612442</v>
      </c>
      <c r="R58" s="5">
        <v>866.70694528086494</v>
      </c>
      <c r="S58" s="5">
        <v>740.18298096495153</v>
      </c>
      <c r="T58" s="5">
        <v>767.90469173061695</v>
      </c>
      <c r="U58" s="5">
        <v>767.90469173061695</v>
      </c>
      <c r="V58" s="5">
        <v>807.57467410148638</v>
      </c>
      <c r="W58" s="5">
        <v>783.36584503210327</v>
      </c>
      <c r="X58" s="5">
        <v>779.46698399541287</v>
      </c>
      <c r="Y58" s="5">
        <v>745.65083964706537</v>
      </c>
      <c r="Z58" s="5">
        <v>791.64727949835913</v>
      </c>
    </row>
    <row r="59" spans="1:26" x14ac:dyDescent="0.35">
      <c r="A59" s="18" t="s">
        <v>267</v>
      </c>
      <c r="B59" s="19" t="s">
        <v>12</v>
      </c>
      <c r="C59" s="1">
        <f t="shared" si="0"/>
        <v>36</v>
      </c>
      <c r="D59" s="1">
        <v>5</v>
      </c>
      <c r="E59" s="18" t="str">
        <f t="shared" si="1"/>
        <v>MaritimesPremium Plus5</v>
      </c>
      <c r="F59" s="5">
        <v>713.64725037431867</v>
      </c>
      <c r="G59" s="5">
        <v>749.22142195781385</v>
      </c>
      <c r="H59" s="5">
        <v>740.9930041316361</v>
      </c>
      <c r="I59" s="5">
        <v>868.87407304763235</v>
      </c>
      <c r="J59" s="5">
        <v>723.46499844235882</v>
      </c>
      <c r="K59" s="5">
        <v>838.32908659263398</v>
      </c>
      <c r="L59" s="5">
        <v>977.86890173641609</v>
      </c>
      <c r="M59" s="5">
        <v>977.86890173641609</v>
      </c>
      <c r="N59" s="5">
        <v>508.09277712558446</v>
      </c>
      <c r="O59" s="5">
        <v>800.18109437437261</v>
      </c>
      <c r="P59" s="5">
        <v>529.13030942807586</v>
      </c>
      <c r="Q59" s="5">
        <v>866.83034316852184</v>
      </c>
      <c r="R59" s="5">
        <v>963.87683465998919</v>
      </c>
      <c r="S59" s="5">
        <v>827.39479687602989</v>
      </c>
      <c r="T59" s="5">
        <v>842.34103937733084</v>
      </c>
      <c r="U59" s="5">
        <v>842.34103937733084</v>
      </c>
      <c r="V59" s="5">
        <v>910.68722950255437</v>
      </c>
      <c r="W59" s="5">
        <v>858.75712335324909</v>
      </c>
      <c r="X59" s="5">
        <v>853.903331642127</v>
      </c>
      <c r="Y59" s="5">
        <v>831.70204013533669</v>
      </c>
      <c r="Z59" s="5">
        <v>895.82630656153515</v>
      </c>
    </row>
    <row r="60" spans="1:26" x14ac:dyDescent="0.35">
      <c r="A60" s="18" t="s">
        <v>267</v>
      </c>
      <c r="B60" s="19" t="s">
        <v>12</v>
      </c>
      <c r="C60" s="1">
        <f t="shared" si="0"/>
        <v>42</v>
      </c>
      <c r="D60" s="1">
        <v>6</v>
      </c>
      <c r="E60" s="18" t="str">
        <f t="shared" si="1"/>
        <v>MaritimesPremium Plus6</v>
      </c>
      <c r="F60" s="5">
        <v>1672.5718490495815</v>
      </c>
      <c r="G60" s="5">
        <v>1790.1928016955587</v>
      </c>
      <c r="H60" s="5">
        <v>1741.3868150389458</v>
      </c>
      <c r="I60" s="5">
        <v>1874.4197167209256</v>
      </c>
      <c r="J60" s="5">
        <v>1662.0223006082922</v>
      </c>
      <c r="K60" s="5">
        <v>2436.4176434833871</v>
      </c>
      <c r="L60" s="5">
        <v>2043.7933209075006</v>
      </c>
      <c r="M60" s="5">
        <v>2043.7933209075006</v>
      </c>
      <c r="N60" s="5">
        <v>1403.7211071421395</v>
      </c>
      <c r="O60" s="5">
        <v>1860.3020719324672</v>
      </c>
      <c r="P60" s="5">
        <v>1341.6664683808613</v>
      </c>
      <c r="Q60" s="5">
        <v>2029.0923533774412</v>
      </c>
      <c r="R60" s="5">
        <v>2053.8831515905331</v>
      </c>
      <c r="S60" s="5">
        <v>1832.4478628014622</v>
      </c>
      <c r="T60" s="5">
        <v>1833.0597832332983</v>
      </c>
      <c r="U60" s="5">
        <v>1833.0597832332983</v>
      </c>
      <c r="V60" s="5">
        <v>2294.850159223507</v>
      </c>
      <c r="W60" s="5">
        <v>2060.6525503523408</v>
      </c>
      <c r="X60" s="5">
        <v>2055.2736722547061</v>
      </c>
      <c r="Y60" s="5">
        <v>2055.937583273856</v>
      </c>
      <c r="Z60" s="5">
        <v>2336.998964089787</v>
      </c>
    </row>
    <row r="61" spans="1:26" x14ac:dyDescent="0.35">
      <c r="A61" s="18" t="s">
        <v>267</v>
      </c>
      <c r="B61" s="19" t="s">
        <v>12</v>
      </c>
      <c r="C61" s="1">
        <f t="shared" si="0"/>
        <v>48</v>
      </c>
      <c r="D61" s="1">
        <v>7</v>
      </c>
      <c r="E61" s="18" t="str">
        <f t="shared" si="1"/>
        <v>MaritimesPremium Plus7</v>
      </c>
      <c r="F61" s="5">
        <v>1746.2808889077337</v>
      </c>
      <c r="G61" s="5">
        <v>1870.366433836916</v>
      </c>
      <c r="H61" s="5">
        <v>1826.5031738160403</v>
      </c>
      <c r="I61" s="5">
        <v>1950.8503378694643</v>
      </c>
      <c r="J61" s="5">
        <v>1739.644310836823</v>
      </c>
      <c r="K61" s="5">
        <v>2531.9959867904872</v>
      </c>
      <c r="L61" s="5">
        <v>2120.2339420560393</v>
      </c>
      <c r="M61" s="5">
        <v>2120.2339420560393</v>
      </c>
      <c r="N61" s="5">
        <v>1456.4390181856841</v>
      </c>
      <c r="O61" s="5">
        <v>1952.6100714412173</v>
      </c>
      <c r="P61" s="5">
        <v>1394.3943794244058</v>
      </c>
      <c r="Q61" s="5">
        <v>2138.3930250128992</v>
      </c>
      <c r="R61" s="5">
        <v>2161.9552232077885</v>
      </c>
      <c r="S61" s="5">
        <v>1930.4645217696843</v>
      </c>
      <c r="T61" s="5">
        <v>1918.1761420103926</v>
      </c>
      <c r="U61" s="5">
        <v>1918.1761420103926</v>
      </c>
      <c r="V61" s="5">
        <v>2408.9330403047843</v>
      </c>
      <c r="W61" s="5">
        <v>2146.723127893657</v>
      </c>
      <c r="X61" s="5">
        <v>2140.3800310318006</v>
      </c>
      <c r="Y61" s="5">
        <v>2152.7822953497284</v>
      </c>
      <c r="Z61" s="5">
        <v>2452.1688123746349</v>
      </c>
    </row>
    <row r="62" spans="1:26" x14ac:dyDescent="0.35">
      <c r="A62" s="18" t="s">
        <v>267</v>
      </c>
      <c r="B62" s="19" t="s">
        <v>12</v>
      </c>
      <c r="C62" s="1">
        <f t="shared" si="0"/>
        <v>54</v>
      </c>
      <c r="D62" s="1">
        <v>8</v>
      </c>
      <c r="E62" s="18" t="str">
        <f t="shared" si="1"/>
        <v>MaritimesPremium Plus8</v>
      </c>
      <c r="F62" s="5">
        <v>2051.4925231000002</v>
      </c>
      <c r="G62" s="5">
        <v>2175.8146708280351</v>
      </c>
      <c r="H62" s="5">
        <v>2137.3392560858174</v>
      </c>
      <c r="I62" s="5">
        <v>2426.3244570237566</v>
      </c>
      <c r="J62" s="5">
        <v>2042.3161850238193</v>
      </c>
      <c r="K62" s="5">
        <v>2878.716747323951</v>
      </c>
      <c r="L62" s="5">
        <v>2602.5046620474727</v>
      </c>
      <c r="M62" s="5">
        <v>2602.5046620474727</v>
      </c>
      <c r="N62" s="5">
        <v>1658.4150576089025</v>
      </c>
      <c r="O62" s="5">
        <v>2271.3014623692357</v>
      </c>
      <c r="P62" s="5">
        <v>1596.3604188476243</v>
      </c>
      <c r="Q62" s="5">
        <v>2478.6566582901833</v>
      </c>
      <c r="R62" s="5">
        <v>2605.5546150532027</v>
      </c>
      <c r="S62" s="5">
        <v>2259.3766751880466</v>
      </c>
      <c r="T62" s="5">
        <v>2314.2616246215039</v>
      </c>
      <c r="U62" s="5">
        <v>2314.2616246215039</v>
      </c>
      <c r="V62" s="5">
        <v>2754.4096385311404</v>
      </c>
      <c r="W62" s="5">
        <v>2552.4635836935095</v>
      </c>
      <c r="X62" s="5">
        <v>2545.0817790105539</v>
      </c>
      <c r="Y62" s="5">
        <v>2484.5631081979027</v>
      </c>
      <c r="Z62" s="5">
        <v>2798.8278504388318</v>
      </c>
    </row>
    <row r="63" spans="1:26" x14ac:dyDescent="0.35">
      <c r="A63" s="18" t="s">
        <v>267</v>
      </c>
      <c r="B63" s="19" t="s">
        <v>12</v>
      </c>
      <c r="C63" s="1">
        <f t="shared" si="0"/>
        <v>60</v>
      </c>
      <c r="D63" s="1">
        <v>9</v>
      </c>
      <c r="E63" s="18" t="str">
        <f t="shared" si="1"/>
        <v>MaritimesPremium Plus9</v>
      </c>
      <c r="F63" s="5">
        <v>2172.5732684785553</v>
      </c>
      <c r="G63" s="5">
        <v>2320.4049936654269</v>
      </c>
      <c r="H63" s="5">
        <v>2252.4326566878813</v>
      </c>
      <c r="I63" s="5">
        <v>2532.22193287548</v>
      </c>
      <c r="J63" s="5">
        <v>2170.7436711042519</v>
      </c>
      <c r="K63" s="5">
        <v>3026.1657988998322</v>
      </c>
      <c r="L63" s="5">
        <v>2808.8476031742052</v>
      </c>
      <c r="M63" s="5">
        <v>2808.8476031742057</v>
      </c>
      <c r="N63" s="5">
        <v>1732.6417836544024</v>
      </c>
      <c r="O63" s="5">
        <v>2417.900892618758</v>
      </c>
      <c r="P63" s="5">
        <v>1689.9344342243376</v>
      </c>
      <c r="Q63" s="5">
        <v>2620.0284056617475</v>
      </c>
      <c r="R63" s="5">
        <v>2745.6269394512683</v>
      </c>
      <c r="S63" s="5">
        <v>2406.2060062611395</v>
      </c>
      <c r="T63" s="5">
        <v>2447.4170144728523</v>
      </c>
      <c r="U63" s="5">
        <v>2447.4170144728523</v>
      </c>
      <c r="V63" s="5">
        <v>2921.4699986453579</v>
      </c>
      <c r="W63" s="5">
        <v>2689.8570982087299</v>
      </c>
      <c r="X63" s="5">
        <v>2681.4457443277288</v>
      </c>
      <c r="Y63" s="5">
        <v>2630.0030523616515</v>
      </c>
      <c r="Z63" s="5">
        <v>2945.7571364317291</v>
      </c>
    </row>
    <row r="64" spans="1:26" x14ac:dyDescent="0.35">
      <c r="A64" s="18" t="s">
        <v>267</v>
      </c>
      <c r="B64" s="19" t="s">
        <v>12</v>
      </c>
      <c r="C64" s="1">
        <f t="shared" si="0"/>
        <v>66</v>
      </c>
      <c r="D64" s="1">
        <v>10</v>
      </c>
      <c r="E64" s="18" t="str">
        <f t="shared" si="1"/>
        <v>MaritimesPremium Plus10</v>
      </c>
      <c r="F64" s="5">
        <v>2641.7784129420061</v>
      </c>
      <c r="G64" s="5">
        <v>2671.5444053180108</v>
      </c>
      <c r="H64" s="5">
        <v>2770.7043229262572</v>
      </c>
      <c r="I64" s="5">
        <v>2673.9830141744965</v>
      </c>
      <c r="J64" s="5">
        <v>2544.6844813849302</v>
      </c>
      <c r="K64" s="5">
        <v>3549.3784092165374</v>
      </c>
      <c r="L64" s="5">
        <v>2957.6324999019184</v>
      </c>
      <c r="M64" s="5">
        <v>3139.6614065574227</v>
      </c>
      <c r="N64" s="5">
        <v>2099.9521889524012</v>
      </c>
      <c r="O64" s="5">
        <v>2909.6208830931519</v>
      </c>
      <c r="P64" s="5">
        <v>1934.6122912759195</v>
      </c>
      <c r="Q64" s="5">
        <v>3158.7214099215817</v>
      </c>
      <c r="R64" s="5">
        <v>3267.2878737345386</v>
      </c>
      <c r="S64" s="5">
        <v>2932.170322914596</v>
      </c>
      <c r="T64" s="5">
        <v>2598.953617537315</v>
      </c>
      <c r="U64" s="5">
        <v>2965.6886807112278</v>
      </c>
      <c r="V64" s="5">
        <v>3465.5500491874836</v>
      </c>
      <c r="W64" s="5">
        <v>3174.54327325443</v>
      </c>
      <c r="X64" s="5">
        <v>3199.7174105661074</v>
      </c>
      <c r="Y64" s="5">
        <v>3168.5365070346693</v>
      </c>
      <c r="Z64" s="5">
        <v>3394.7111290996577</v>
      </c>
    </row>
    <row r="65" spans="1:26" x14ac:dyDescent="0.35">
      <c r="A65" s="18" t="s">
        <v>267</v>
      </c>
      <c r="B65" s="19" t="s">
        <v>12</v>
      </c>
      <c r="C65" s="1">
        <f t="shared" si="0"/>
        <v>72</v>
      </c>
      <c r="D65" s="1">
        <v>11</v>
      </c>
      <c r="E65" s="18" t="str">
        <f t="shared" si="1"/>
        <v>MaritimesPremium Plus11</v>
      </c>
      <c r="F65" s="5">
        <v>2716.5192354091032</v>
      </c>
      <c r="G65" s="5">
        <v>2752.8655090219922</v>
      </c>
      <c r="H65" s="5">
        <v>2857.066681960097</v>
      </c>
      <c r="I65" s="5">
        <v>2751.4942376390309</v>
      </c>
      <c r="J65" s="5">
        <v>2623.4082376758183</v>
      </c>
      <c r="K65" s="5">
        <v>3646.4101241912422</v>
      </c>
      <c r="L65" s="5">
        <v>3035.1537233664531</v>
      </c>
      <c r="M65" s="5">
        <v>3217.1826300219568</v>
      </c>
      <c r="N65" s="5">
        <v>2150.5449861728239</v>
      </c>
      <c r="O65" s="5">
        <v>3003.3238081413479</v>
      </c>
      <c r="P65" s="5">
        <v>1985.2050884963423</v>
      </c>
      <c r="Q65" s="5">
        <v>3269.7412707636586</v>
      </c>
      <c r="R65" s="5">
        <v>3377.0571313101655</v>
      </c>
      <c r="S65" s="5">
        <v>3031.6840162461622</v>
      </c>
      <c r="T65" s="5">
        <v>2685.3159765711548</v>
      </c>
      <c r="U65" s="5">
        <v>3052.051039745068</v>
      </c>
      <c r="V65" s="5">
        <v>3581.437725863093</v>
      </c>
      <c r="W65" s="5">
        <v>3261.8870410901832</v>
      </c>
      <c r="X65" s="5">
        <v>3286.0797695999458</v>
      </c>
      <c r="Y65" s="5">
        <v>3266.8572816279002</v>
      </c>
      <c r="Z65" s="5">
        <v>3511.7051977214296</v>
      </c>
    </row>
    <row r="66" spans="1:26" x14ac:dyDescent="0.35">
      <c r="A66" s="18" t="s">
        <v>267</v>
      </c>
      <c r="B66" s="19" t="s">
        <v>12</v>
      </c>
      <c r="C66" s="1">
        <f t="shared" si="0"/>
        <v>78</v>
      </c>
      <c r="D66" s="1">
        <v>12</v>
      </c>
      <c r="E66" s="18" t="str">
        <f t="shared" si="1"/>
        <v>MaritimesPremium Plus12</v>
      </c>
      <c r="F66" s="5">
        <v>3871.3002388901236</v>
      </c>
      <c r="G66" s="5">
        <v>3991.8000243287465</v>
      </c>
      <c r="H66" s="5">
        <v>4054.3757189318153</v>
      </c>
      <c r="I66" s="5">
        <v>4136.2492322670278</v>
      </c>
      <c r="J66" s="5">
        <v>3757.3112262533036</v>
      </c>
      <c r="K66" s="5">
        <v>5482.2856377943972</v>
      </c>
      <c r="L66" s="5">
        <v>4481.8430200511684</v>
      </c>
      <c r="M66" s="5">
        <v>4663.8719267066717</v>
      </c>
      <c r="N66" s="5">
        <v>3075.5314722107923</v>
      </c>
      <c r="O66" s="5">
        <v>4261.8796655456081</v>
      </c>
      <c r="P66" s="5">
        <v>2835.3465779848175</v>
      </c>
      <c r="Q66" s="5">
        <v>4636.2498865424932</v>
      </c>
      <c r="R66" s="5">
        <v>4779.0061518361999</v>
      </c>
      <c r="S66" s="5">
        <v>4237.9818216852827</v>
      </c>
      <c r="T66" s="5">
        <v>3961.9031392930938</v>
      </c>
      <c r="U66" s="5">
        <v>4328.6282024670054</v>
      </c>
      <c r="V66" s="5">
        <v>5175.515277619159</v>
      </c>
      <c r="W66" s="5">
        <v>4764.0459706528463</v>
      </c>
      <c r="X66" s="5">
        <v>4787.7010153339024</v>
      </c>
      <c r="Y66" s="5">
        <v>4695.1396479914165</v>
      </c>
      <c r="Z66" s="5">
        <v>5164.2481360601978</v>
      </c>
    </row>
    <row r="67" spans="1:26" x14ac:dyDescent="0.35">
      <c r="A67" s="18" t="s">
        <v>267</v>
      </c>
      <c r="B67" s="19" t="s">
        <v>12</v>
      </c>
      <c r="C67" s="1">
        <f t="shared" ref="C67:C112" si="2">D67*6+6</f>
        <v>84</v>
      </c>
      <c r="D67" s="1">
        <v>13</v>
      </c>
      <c r="E67" s="18" t="str">
        <f t="shared" si="1"/>
        <v>MaritimesPremium Plus13</v>
      </c>
      <c r="F67" s="5">
        <v>3946.5184381903905</v>
      </c>
      <c r="G67" s="5">
        <v>4073.6511151623599</v>
      </c>
      <c r="H67" s="5">
        <v>4141.3183240888666</v>
      </c>
      <c r="I67" s="5">
        <v>4214.2700336408025</v>
      </c>
      <c r="J67" s="5">
        <v>3836.5341757082092</v>
      </c>
      <c r="K67" s="5">
        <v>5579.9728072476591</v>
      </c>
      <c r="L67" s="5">
        <v>4559.8538214249411</v>
      </c>
      <c r="M67" s="5">
        <v>4741.8827280804453</v>
      </c>
      <c r="N67" s="5">
        <v>3125.0881244784746</v>
      </c>
      <c r="O67" s="5">
        <v>4356.2214663193181</v>
      </c>
      <c r="P67" s="5">
        <v>2884.8932302524972</v>
      </c>
      <c r="Q67" s="5">
        <v>4748.0569889715152</v>
      </c>
      <c r="R67" s="5">
        <v>4889.542644879979</v>
      </c>
      <c r="S67" s="5">
        <v>4338.1808253873842</v>
      </c>
      <c r="T67" s="5">
        <v>4048.8357444501444</v>
      </c>
      <c r="U67" s="5">
        <v>4415.5708076240571</v>
      </c>
      <c r="V67" s="5">
        <v>5292.23912593764</v>
      </c>
      <c r="W67" s="5">
        <v>4851.9778018921197</v>
      </c>
      <c r="X67" s="5">
        <v>4874.633620490953</v>
      </c>
      <c r="Y67" s="5">
        <v>4794.1361958732077</v>
      </c>
      <c r="Z67" s="5">
        <v>5282.0872098515874</v>
      </c>
    </row>
    <row r="68" spans="1:26" x14ac:dyDescent="0.35">
      <c r="A68" s="18" t="s">
        <v>267</v>
      </c>
      <c r="B68" s="19" t="s">
        <v>12</v>
      </c>
      <c r="C68" s="1">
        <f t="shared" si="2"/>
        <v>90</v>
      </c>
      <c r="D68" s="1">
        <v>14</v>
      </c>
      <c r="E68" s="18" t="str">
        <f t="shared" ref="E68:E112" si="3">CONCATENATE(A68,B68,D68)</f>
        <v>MaritimesPremium Plus14</v>
      </c>
      <c r="F68" s="5">
        <v>4085.6262040168708</v>
      </c>
      <c r="G68" s="5">
        <v>4213.0013711103602</v>
      </c>
      <c r="H68" s="5">
        <v>4285.96433710573</v>
      </c>
      <c r="I68" s="5">
        <v>4349.6081740552327</v>
      </c>
      <c r="J68" s="5">
        <v>3973.1456328594754</v>
      </c>
      <c r="K68" s="5">
        <v>5735.8468303714417</v>
      </c>
      <c r="L68" s="5">
        <v>4701.8823348389087</v>
      </c>
      <c r="M68" s="5">
        <v>4883.9112414944157</v>
      </c>
      <c r="N68" s="5">
        <v>3194.0719165045198</v>
      </c>
      <c r="O68" s="5">
        <v>4508.588678951035</v>
      </c>
      <c r="P68" s="5">
        <v>2953.887022278544</v>
      </c>
      <c r="Q68" s="5">
        <v>4918.6458326942839</v>
      </c>
      <c r="R68" s="5">
        <v>5058.8176305351471</v>
      </c>
      <c r="S68" s="5">
        <v>4496.662348114065</v>
      </c>
      <c r="T68" s="5">
        <v>4193.4817574670105</v>
      </c>
      <c r="U68" s="5">
        <v>4560.2168206409233</v>
      </c>
      <c r="V68" s="5">
        <v>5467.9518862046698</v>
      </c>
      <c r="W68" s="5">
        <v>4997.6446415242981</v>
      </c>
      <c r="X68" s="5">
        <v>5019.2796335078183</v>
      </c>
      <c r="Y68" s="5">
        <v>4958.0548831287424</v>
      </c>
      <c r="Z68" s="5">
        <v>5458.962204193921</v>
      </c>
    </row>
    <row r="69" spans="1:26" x14ac:dyDescent="0.35">
      <c r="A69" s="18" t="s">
        <v>274</v>
      </c>
      <c r="B69" s="19" t="s">
        <v>11</v>
      </c>
      <c r="C69" s="1">
        <f t="shared" si="2"/>
        <v>30</v>
      </c>
      <c r="D69" s="1">
        <v>4</v>
      </c>
      <c r="E69" s="18" t="str">
        <f t="shared" si="3"/>
        <v>ONPremium4</v>
      </c>
      <c r="F69" s="5">
        <v>646.6721792827351</v>
      </c>
      <c r="G69" s="5">
        <v>659.92271983306193</v>
      </c>
      <c r="H69" s="5">
        <v>680.00285417201735</v>
      </c>
      <c r="I69" s="5">
        <v>827.52341555020951</v>
      </c>
      <c r="J69" s="5">
        <v>649.55134947546514</v>
      </c>
      <c r="K69" s="5">
        <v>746.64288470712029</v>
      </c>
      <c r="L69" s="5">
        <v>939.3520281911085</v>
      </c>
      <c r="M69" s="5">
        <v>939.3520281911085</v>
      </c>
      <c r="N69" s="5">
        <v>479.79562112304524</v>
      </c>
      <c r="O69" s="5">
        <v>709.24431194719523</v>
      </c>
      <c r="P69" s="5">
        <v>479.79562112304524</v>
      </c>
      <c r="Q69" s="5">
        <v>781.26803625127616</v>
      </c>
      <c r="R69" s="5">
        <v>884.43578085727427</v>
      </c>
      <c r="S69" s="5">
        <v>736.3572811078318</v>
      </c>
      <c r="T69" s="5">
        <v>771.45080465038484</v>
      </c>
      <c r="U69" s="5">
        <v>771.45080465038484</v>
      </c>
      <c r="V69" s="5">
        <v>800.68556421399433</v>
      </c>
      <c r="W69" s="5">
        <v>785.06718338431335</v>
      </c>
      <c r="X69" s="5">
        <v>781.16832234762228</v>
      </c>
      <c r="Y69" s="5">
        <v>741.96908833559439</v>
      </c>
      <c r="Z69" s="5">
        <v>805.09347718545325</v>
      </c>
    </row>
    <row r="70" spans="1:26" x14ac:dyDescent="0.35">
      <c r="A70" s="18" t="s">
        <v>274</v>
      </c>
      <c r="B70" s="19" t="s">
        <v>11</v>
      </c>
      <c r="C70" s="1">
        <f t="shared" si="2"/>
        <v>36</v>
      </c>
      <c r="D70" s="1">
        <v>5</v>
      </c>
      <c r="E70" s="18" t="str">
        <f t="shared" si="3"/>
        <v>ONPremium5</v>
      </c>
      <c r="F70" s="5">
        <v>713.21925302492014</v>
      </c>
      <c r="G70" s="5">
        <v>732.86187701417373</v>
      </c>
      <c r="H70" s="5">
        <v>757.83690432645255</v>
      </c>
      <c r="I70" s="5">
        <v>896.76569240777906</v>
      </c>
      <c r="J70" s="5">
        <v>719.96359106258785</v>
      </c>
      <c r="K70" s="5">
        <v>834.82767921286313</v>
      </c>
      <c r="L70" s="5">
        <v>1008.5943050486811</v>
      </c>
      <c r="M70" s="5">
        <v>1008.5943050486811</v>
      </c>
      <c r="N70" s="5">
        <v>528.68669614185956</v>
      </c>
      <c r="O70" s="5">
        <v>794.20034215987062</v>
      </c>
      <c r="P70" s="5">
        <v>528.68669614185956</v>
      </c>
      <c r="Q70" s="5">
        <v>883.04233940139466</v>
      </c>
      <c r="R70" s="5">
        <v>984.99337274412005</v>
      </c>
      <c r="S70" s="5">
        <v>826.95679952663102</v>
      </c>
      <c r="T70" s="5">
        <v>849.28485480481959</v>
      </c>
      <c r="U70" s="5">
        <v>849.28485480481959</v>
      </c>
      <c r="V70" s="5">
        <v>907.18582212278352</v>
      </c>
      <c r="W70" s="5">
        <v>863.85616421318105</v>
      </c>
      <c r="X70" s="5">
        <v>859.00237250205919</v>
      </c>
      <c r="Y70" s="5">
        <v>831.40799133158725</v>
      </c>
      <c r="Z70" s="5">
        <v>912.67020675635104</v>
      </c>
    </row>
    <row r="71" spans="1:26" x14ac:dyDescent="0.35">
      <c r="A71" s="18" t="s">
        <v>274</v>
      </c>
      <c r="B71" s="19" t="s">
        <v>11</v>
      </c>
      <c r="C71" s="1">
        <f t="shared" si="2"/>
        <v>42</v>
      </c>
      <c r="D71" s="1">
        <v>6</v>
      </c>
      <c r="E71" s="18" t="str">
        <f t="shared" si="3"/>
        <v>ONPremium6</v>
      </c>
      <c r="F71" s="5">
        <v>865.96935968937089</v>
      </c>
      <c r="G71" s="5">
        <v>942.53769766408163</v>
      </c>
      <c r="H71" s="5">
        <v>973.00111475744234</v>
      </c>
      <c r="I71" s="5">
        <v>1102.2963409706188</v>
      </c>
      <c r="J71" s="5">
        <v>870.1217778885873</v>
      </c>
      <c r="K71" s="5">
        <v>1004.9545986221719</v>
      </c>
      <c r="L71" s="5">
        <v>1272.9399751329631</v>
      </c>
      <c r="M71" s="5">
        <v>1272.9399751329631</v>
      </c>
      <c r="N71" s="5">
        <v>621.05769282630138</v>
      </c>
      <c r="O71" s="5">
        <v>960.69667414089145</v>
      </c>
      <c r="P71" s="5">
        <v>621.05769282630138</v>
      </c>
      <c r="Q71" s="5">
        <v>1125.1109037126325</v>
      </c>
      <c r="R71" s="5">
        <v>1225.6977159058856</v>
      </c>
      <c r="S71" s="5">
        <v>999.80115777942501</v>
      </c>
      <c r="T71" s="5">
        <v>1007.7748909881486</v>
      </c>
      <c r="U71" s="5">
        <v>1007.7748909881486</v>
      </c>
      <c r="V71" s="5">
        <v>1154.5742468436872</v>
      </c>
      <c r="W71" s="5">
        <v>1023.4163731695359</v>
      </c>
      <c r="X71" s="5">
        <v>1017.5024086853851</v>
      </c>
      <c r="Y71" s="5">
        <v>1009.8872618259559</v>
      </c>
      <c r="Z71" s="5">
        <v>1104.5811524631135</v>
      </c>
    </row>
    <row r="72" spans="1:26" x14ac:dyDescent="0.35">
      <c r="A72" s="18" t="s">
        <v>274</v>
      </c>
      <c r="B72" s="19" t="s">
        <v>11</v>
      </c>
      <c r="C72" s="1">
        <f t="shared" si="2"/>
        <v>48</v>
      </c>
      <c r="D72" s="1">
        <v>7</v>
      </c>
      <c r="E72" s="18" t="str">
        <f t="shared" si="3"/>
        <v>ONPremium7</v>
      </c>
      <c r="F72" s="5">
        <v>943.0992605357909</v>
      </c>
      <c r="G72" s="5">
        <v>1026.1321907937072</v>
      </c>
      <c r="H72" s="5">
        <v>1061.5483345228063</v>
      </c>
      <c r="I72" s="5">
        <v>1182.1478231074257</v>
      </c>
      <c r="J72" s="5">
        <v>951.16464910538627</v>
      </c>
      <c r="K72" s="5">
        <v>1103.9638029175399</v>
      </c>
      <c r="L72" s="5">
        <v>1352.8014572697698</v>
      </c>
      <c r="M72" s="5">
        <v>1352.8014572697698</v>
      </c>
      <c r="N72" s="5">
        <v>678.68582002896562</v>
      </c>
      <c r="O72" s="5">
        <v>1056.4355346379093</v>
      </c>
      <c r="P72" s="5">
        <v>678.68582002896562</v>
      </c>
      <c r="Q72" s="5">
        <v>1237.8424363363583</v>
      </c>
      <c r="R72" s="5">
        <v>1337.2006485114084</v>
      </c>
      <c r="S72" s="5">
        <v>1101.2386777359152</v>
      </c>
      <c r="T72" s="5">
        <v>1096.3121107535123</v>
      </c>
      <c r="U72" s="5">
        <v>1096.3121107535123</v>
      </c>
      <c r="V72" s="5">
        <v>1272.0879889132327</v>
      </c>
      <c r="W72" s="5">
        <v>1112.9078116991186</v>
      </c>
      <c r="X72" s="5">
        <v>1106.0396284507501</v>
      </c>
      <c r="Y72" s="5">
        <v>1110.1528348900965</v>
      </c>
      <c r="Z72" s="5">
        <v>1223.1818617362271</v>
      </c>
    </row>
    <row r="73" spans="1:26" x14ac:dyDescent="0.35">
      <c r="A73" s="18" t="s">
        <v>274</v>
      </c>
      <c r="B73" s="19" t="s">
        <v>11</v>
      </c>
      <c r="C73" s="1">
        <f t="shared" si="2"/>
        <v>54</v>
      </c>
      <c r="D73" s="1">
        <v>8</v>
      </c>
      <c r="E73" s="18" t="str">
        <f t="shared" si="3"/>
        <v>ONPremium8</v>
      </c>
      <c r="F73" s="5">
        <v>1281.9232770199585</v>
      </c>
      <c r="G73" s="5">
        <v>1365.1928100767268</v>
      </c>
      <c r="H73" s="5">
        <v>1405.9967990844841</v>
      </c>
      <c r="I73" s="5">
        <v>1702.4417853175867</v>
      </c>
      <c r="J73" s="5">
        <v>1287.4489055842803</v>
      </c>
      <c r="K73" s="5">
        <v>1484.2869457429033</v>
      </c>
      <c r="L73" s="5">
        <v>1879.882020317071</v>
      </c>
      <c r="M73" s="5">
        <v>1879.882020317071</v>
      </c>
      <c r="N73" s="5">
        <v>908.94211779278328</v>
      </c>
      <c r="O73" s="5">
        <v>1408.7293078578291</v>
      </c>
      <c r="P73" s="5">
        <v>908.94211779278328</v>
      </c>
      <c r="Q73" s="5">
        <v>1611.718451905545</v>
      </c>
      <c r="R73" s="5">
        <v>1819.3890718771522</v>
      </c>
      <c r="S73" s="5">
        <v>1463.7732134461787</v>
      </c>
      <c r="T73" s="5">
        <v>1533.4849494991677</v>
      </c>
      <c r="U73" s="5">
        <v>1533.4849494991677</v>
      </c>
      <c r="V73" s="5">
        <v>1651.1769694314912</v>
      </c>
      <c r="W73" s="5">
        <v>1560.979785940626</v>
      </c>
      <c r="X73" s="5">
        <v>1553.0528948711551</v>
      </c>
      <c r="Y73" s="5">
        <v>1475.5460300301729</v>
      </c>
      <c r="Z73" s="5">
        <v>1603.4432820923275</v>
      </c>
    </row>
    <row r="74" spans="1:26" x14ac:dyDescent="0.35">
      <c r="A74" s="18" t="s">
        <v>274</v>
      </c>
      <c r="B74" s="19" t="s">
        <v>11</v>
      </c>
      <c r="C74" s="1">
        <f t="shared" si="2"/>
        <v>60</v>
      </c>
      <c r="D74" s="1">
        <v>9</v>
      </c>
      <c r="E74" s="18" t="str">
        <f t="shared" si="3"/>
        <v>ONPremium9</v>
      </c>
      <c r="F74" s="5">
        <v>1352.4364452876848</v>
      </c>
      <c r="G74" s="5">
        <v>1442.5529444473082</v>
      </c>
      <c r="H74" s="5">
        <v>1488.5846118250022</v>
      </c>
      <c r="I74" s="5">
        <v>1775.8336733077654</v>
      </c>
      <c r="J74" s="5">
        <v>1362.1002390880587</v>
      </c>
      <c r="K74" s="5">
        <v>1577.9598447421258</v>
      </c>
      <c r="L74" s="5">
        <v>2056.6880572405553</v>
      </c>
      <c r="M74" s="5">
        <v>2056.6880572405553</v>
      </c>
      <c r="N74" s="5">
        <v>957.56008598469771</v>
      </c>
      <c r="O74" s="5">
        <v>1498.9537395836949</v>
      </c>
      <c r="P74" s="5">
        <v>957.56008598469759</v>
      </c>
      <c r="Q74" s="5">
        <v>1719.9349044368328</v>
      </c>
      <c r="R74" s="5">
        <v>1926.2961014349428</v>
      </c>
      <c r="S74" s="5">
        <v>1560.0249674084405</v>
      </c>
      <c r="T74" s="5">
        <v>1616.0727622396855</v>
      </c>
      <c r="U74" s="5">
        <v>1616.0727622396855</v>
      </c>
      <c r="V74" s="5">
        <v>1764.4411769690498</v>
      </c>
      <c r="W74" s="5">
        <v>1644.587147879188</v>
      </c>
      <c r="X74" s="5">
        <v>1635.6507076116759</v>
      </c>
      <c r="Y74" s="5">
        <v>1570.5683339708196</v>
      </c>
      <c r="Z74" s="5">
        <v>1717.8669802236805</v>
      </c>
    </row>
    <row r="75" spans="1:26" x14ac:dyDescent="0.35">
      <c r="A75" s="18" t="s">
        <v>274</v>
      </c>
      <c r="B75" s="19" t="s">
        <v>11</v>
      </c>
      <c r="C75" s="1">
        <f t="shared" si="2"/>
        <v>66</v>
      </c>
      <c r="D75" s="1">
        <v>10</v>
      </c>
      <c r="E75" s="18" t="str">
        <f t="shared" si="3"/>
        <v>ONPremium10</v>
      </c>
      <c r="F75" s="5">
        <v>1507.1708568928632</v>
      </c>
      <c r="G75" s="5">
        <v>1597.5319987522689</v>
      </c>
      <c r="H75" s="5">
        <v>1649.1415352773133</v>
      </c>
      <c r="I75" s="5">
        <v>1926.605074994633</v>
      </c>
      <c r="J75" s="5">
        <v>1514.1999473868168</v>
      </c>
      <c r="K75" s="5">
        <v>1750.3107048364054</v>
      </c>
      <c r="L75" s="5">
        <v>2214.4932743561199</v>
      </c>
      <c r="M75" s="5">
        <v>2214.4932743561199</v>
      </c>
      <c r="N75" s="5">
        <v>1044.1622139747797</v>
      </c>
      <c r="O75" s="5">
        <v>1667.6181423768107</v>
      </c>
      <c r="P75" s="5">
        <v>1044.1622139747797</v>
      </c>
      <c r="Q75" s="5">
        <v>1907.7561584742421</v>
      </c>
      <c r="R75" s="5">
        <v>2112.7258656648546</v>
      </c>
      <c r="S75" s="5">
        <v>1735.1175338394726</v>
      </c>
      <c r="T75" s="5">
        <v>1776.6196856920001</v>
      </c>
      <c r="U75" s="5">
        <v>1776.6196856920001</v>
      </c>
      <c r="V75" s="5">
        <v>1957.6594772887468</v>
      </c>
      <c r="W75" s="5">
        <v>1806.2177352436081</v>
      </c>
      <c r="X75" s="5">
        <v>1796.1976310639886</v>
      </c>
      <c r="Y75" s="5">
        <v>1751.3770458577756</v>
      </c>
      <c r="Z75" s="5">
        <v>1912.2972207640639</v>
      </c>
    </row>
    <row r="76" spans="1:26" x14ac:dyDescent="0.35">
      <c r="A76" s="18" t="s">
        <v>274</v>
      </c>
      <c r="B76" s="19" t="s">
        <v>11</v>
      </c>
      <c r="C76" s="1">
        <f t="shared" si="2"/>
        <v>72</v>
      </c>
      <c r="D76" s="1">
        <v>11</v>
      </c>
      <c r="E76" s="18" t="str">
        <f t="shared" si="3"/>
        <v>ONPremium11</v>
      </c>
      <c r="F76" s="5">
        <v>1585.4039087827955</v>
      </c>
      <c r="G76" s="5">
        <v>1682.3453318790851</v>
      </c>
      <c r="H76" s="5">
        <v>1738.9961237339887</v>
      </c>
      <c r="I76" s="5">
        <v>2007.618527882001</v>
      </c>
      <c r="J76" s="5">
        <v>1596.4059331005417</v>
      </c>
      <c r="K76" s="5">
        <v>1850.824649233944</v>
      </c>
      <c r="L76" s="5">
        <v>2295.5067272434885</v>
      </c>
      <c r="M76" s="5">
        <v>2295.5067272434885</v>
      </c>
      <c r="N76" s="5">
        <v>1099.3463262888095</v>
      </c>
      <c r="O76" s="5">
        <v>1764.813296847841</v>
      </c>
      <c r="P76" s="5">
        <v>1099.3463262888095</v>
      </c>
      <c r="Q76" s="5">
        <v>2022.2582487391496</v>
      </c>
      <c r="R76" s="5">
        <v>2225.9873526633137</v>
      </c>
      <c r="S76" s="5">
        <v>1838.1234565938705</v>
      </c>
      <c r="T76" s="5">
        <v>1866.4742741486712</v>
      </c>
      <c r="U76" s="5">
        <v>1866.4742741486712</v>
      </c>
      <c r="V76" s="5">
        <v>2077.0393833871926</v>
      </c>
      <c r="W76" s="5">
        <v>1897.0537325021983</v>
      </c>
      <c r="X76" s="5">
        <v>1886.0522195206627</v>
      </c>
      <c r="Y76" s="5">
        <v>1853.1800498738362</v>
      </c>
      <c r="Z76" s="5">
        <v>2032.7935188086649</v>
      </c>
    </row>
    <row r="77" spans="1:26" x14ac:dyDescent="0.35">
      <c r="A77" s="18" t="s">
        <v>274</v>
      </c>
      <c r="B77" s="19" t="s">
        <v>11</v>
      </c>
      <c r="C77" s="1">
        <f t="shared" si="2"/>
        <v>78</v>
      </c>
      <c r="D77" s="1">
        <v>12</v>
      </c>
      <c r="E77" s="18" t="str">
        <f t="shared" si="3"/>
        <v>ONPremium12</v>
      </c>
      <c r="F77" s="5">
        <v>1939.484978215608</v>
      </c>
      <c r="G77" s="5">
        <v>2094.805758482009</v>
      </c>
      <c r="H77" s="5">
        <v>2157.0946937726171</v>
      </c>
      <c r="I77" s="5">
        <v>2609.7156474560302</v>
      </c>
      <c r="J77" s="5">
        <v>1947.8338591258305</v>
      </c>
      <c r="K77" s="5">
        <v>2248.3463073131102</v>
      </c>
      <c r="L77" s="5">
        <v>2957.9273584178377</v>
      </c>
      <c r="M77" s="5">
        <v>2957.9273584178377</v>
      </c>
      <c r="N77" s="5">
        <v>1320.7570434055744</v>
      </c>
      <c r="O77" s="5">
        <v>2132.9951017081976</v>
      </c>
      <c r="P77" s="5">
        <v>1320.7570434055744</v>
      </c>
      <c r="Q77" s="5">
        <v>2471.1569109809438</v>
      </c>
      <c r="R77" s="5">
        <v>2788.2195821541836</v>
      </c>
      <c r="S77" s="5">
        <v>2217.0123571437789</v>
      </c>
      <c r="T77" s="5">
        <v>2323.4706570553667</v>
      </c>
      <c r="U77" s="5">
        <v>2323.4706570553667</v>
      </c>
      <c r="V77" s="5">
        <v>2531.3833765629333</v>
      </c>
      <c r="W77" s="5">
        <v>2365.4454463991865</v>
      </c>
      <c r="X77" s="5">
        <v>2353.3585657602271</v>
      </c>
      <c r="Y77" s="5">
        <v>2235.0754578050723</v>
      </c>
      <c r="Z77" s="5">
        <v>2430.2406548283875</v>
      </c>
    </row>
    <row r="78" spans="1:26" x14ac:dyDescent="0.35">
      <c r="A78" s="18" t="s">
        <v>274</v>
      </c>
      <c r="B78" s="19" t="s">
        <v>11</v>
      </c>
      <c r="C78" s="1">
        <f t="shared" si="2"/>
        <v>84</v>
      </c>
      <c r="D78" s="1">
        <v>13</v>
      </c>
      <c r="E78" s="18" t="str">
        <f t="shared" si="3"/>
        <v>ONPremium13</v>
      </c>
      <c r="F78" s="5">
        <v>2018.2233146294027</v>
      </c>
      <c r="G78" s="5">
        <v>2180.1869864291507</v>
      </c>
      <c r="H78" s="5">
        <v>2247.5574360431938</v>
      </c>
      <c r="I78" s="5">
        <v>2691.2565859433439</v>
      </c>
      <c r="J78" s="5">
        <v>2030.5869456942596</v>
      </c>
      <c r="K78" s="5">
        <v>2349.5636138799014</v>
      </c>
      <c r="L78" s="5">
        <v>3039.4682969051396</v>
      </c>
      <c r="M78" s="5">
        <v>3039.4682969051396</v>
      </c>
      <c r="N78" s="5">
        <v>1374.7495236932477</v>
      </c>
      <c r="O78" s="5">
        <v>2230.8570395954366</v>
      </c>
      <c r="P78" s="5">
        <v>1374.7495236932477</v>
      </c>
      <c r="Q78" s="5">
        <v>2586.4841505235004</v>
      </c>
      <c r="R78" s="5">
        <v>2902.2862123114874</v>
      </c>
      <c r="S78" s="5">
        <v>2320.7414979594105</v>
      </c>
      <c r="T78" s="5">
        <v>2413.9333993259447</v>
      </c>
      <c r="U78" s="5">
        <v>2413.9333993259447</v>
      </c>
      <c r="V78" s="5">
        <v>2651.6273619949447</v>
      </c>
      <c r="W78" s="5">
        <v>2456.8974147519884</v>
      </c>
      <c r="X78" s="5">
        <v>2443.8113080308121</v>
      </c>
      <c r="Y78" s="5">
        <v>2337.5921428003908</v>
      </c>
      <c r="Z78" s="5">
        <v>2551.5998657333057</v>
      </c>
    </row>
    <row r="79" spans="1:26" x14ac:dyDescent="0.35">
      <c r="A79" s="18" t="s">
        <v>274</v>
      </c>
      <c r="B79" s="19" t="s">
        <v>11</v>
      </c>
      <c r="C79" s="1">
        <f t="shared" si="2"/>
        <v>90</v>
      </c>
      <c r="D79" s="1">
        <v>14</v>
      </c>
      <c r="E79" s="18" t="str">
        <f t="shared" si="3"/>
        <v>ONPremium14</v>
      </c>
      <c r="F79" s="5">
        <v>2165.9012661614433</v>
      </c>
      <c r="G79" s="5">
        <v>2328.1074280827106</v>
      </c>
      <c r="H79" s="5">
        <v>2400.773634765625</v>
      </c>
      <c r="I79" s="5">
        <v>2835.1649120633369</v>
      </c>
      <c r="J79" s="5">
        <v>2175.7685885510873</v>
      </c>
      <c r="K79" s="5">
        <v>2514.0078227092472</v>
      </c>
      <c r="L79" s="5">
        <v>3190.0669960246687</v>
      </c>
      <c r="M79" s="5">
        <v>3190.0669960246687</v>
      </c>
      <c r="N79" s="5">
        <v>1449.9218000304111</v>
      </c>
      <c r="O79" s="5">
        <v>2391.794437932715</v>
      </c>
      <c r="P79" s="5">
        <v>1449.9218000304111</v>
      </c>
      <c r="Q79" s="5">
        <v>2765.6431799518296</v>
      </c>
      <c r="R79" s="5">
        <v>3080.1313836722238</v>
      </c>
      <c r="S79" s="5">
        <v>2487.7932063916546</v>
      </c>
      <c r="T79" s="5">
        <v>2567.1495980483746</v>
      </c>
      <c r="U79" s="5">
        <v>2567.1495980483746</v>
      </c>
      <c r="V79" s="5">
        <v>2835.9203079675312</v>
      </c>
      <c r="W79" s="5">
        <v>2611.1444400897321</v>
      </c>
      <c r="X79" s="5">
        <v>2597.0375067532359</v>
      </c>
      <c r="Y79" s="5">
        <v>2510.0810157614883</v>
      </c>
      <c r="Z79" s="5">
        <v>2737.0550457811983</v>
      </c>
    </row>
    <row r="80" spans="1:26" x14ac:dyDescent="0.35">
      <c r="A80" s="18" t="s">
        <v>274</v>
      </c>
      <c r="B80" s="19" t="s">
        <v>12</v>
      </c>
      <c r="C80" s="1">
        <f t="shared" si="2"/>
        <v>30</v>
      </c>
      <c r="D80" s="1">
        <v>4</v>
      </c>
      <c r="E80" s="18" t="str">
        <f t="shared" si="3"/>
        <v>ONPremium Plus4</v>
      </c>
      <c r="F80" s="5">
        <v>700.1913642425194</v>
      </c>
      <c r="G80" s="5">
        <v>729.37345238708781</v>
      </c>
      <c r="H80" s="5">
        <v>715.68564414520677</v>
      </c>
      <c r="I80" s="5">
        <v>863.2062055233996</v>
      </c>
      <c r="J80" s="5">
        <v>706.14394446562187</v>
      </c>
      <c r="K80" s="5">
        <v>803.23547969727565</v>
      </c>
      <c r="L80" s="5">
        <v>975.66672212624201</v>
      </c>
      <c r="M80" s="5">
        <v>975.66672212624053</v>
      </c>
      <c r="N80" s="5">
        <v>514.2065529156946</v>
      </c>
      <c r="O80" s="5">
        <v>768.32625177208365</v>
      </c>
      <c r="P80" s="5">
        <v>535.7789995815167</v>
      </c>
      <c r="Q80" s="5">
        <v>817.58273018640898</v>
      </c>
      <c r="R80" s="5">
        <v>920.75047479240777</v>
      </c>
      <c r="S80" s="5">
        <v>789.88646606761552</v>
      </c>
      <c r="T80" s="5">
        <v>824.97998961016799</v>
      </c>
      <c r="U80" s="5">
        <v>824.97998961016799</v>
      </c>
      <c r="V80" s="5">
        <v>857.27815920415071</v>
      </c>
      <c r="W80" s="5">
        <v>841.66977837446848</v>
      </c>
      <c r="X80" s="5">
        <v>837.77091733777911</v>
      </c>
      <c r="Y80" s="5">
        <v>795.35432474972833</v>
      </c>
      <c r="Z80" s="5">
        <v>840.77626715864369</v>
      </c>
    </row>
    <row r="81" spans="1:26" x14ac:dyDescent="0.35">
      <c r="A81" s="18" t="s">
        <v>274</v>
      </c>
      <c r="B81" s="19" t="s">
        <v>12</v>
      </c>
      <c r="C81" s="1">
        <f t="shared" si="2"/>
        <v>36</v>
      </c>
      <c r="D81" s="1">
        <v>5</v>
      </c>
      <c r="E81" s="18" t="str">
        <f t="shared" si="3"/>
        <v>ONPremium Plus5</v>
      </c>
      <c r="F81" s="5">
        <v>766.73843798470466</v>
      </c>
      <c r="G81" s="5">
        <v>802.31260956819949</v>
      </c>
      <c r="H81" s="5">
        <v>793.51969429964151</v>
      </c>
      <c r="I81" s="5">
        <v>932.44848238097029</v>
      </c>
      <c r="J81" s="5">
        <v>776.56618605274548</v>
      </c>
      <c r="K81" s="5">
        <v>891.42027420302065</v>
      </c>
      <c r="L81" s="5">
        <v>1044.9089989838133</v>
      </c>
      <c r="M81" s="5">
        <v>1044.9089989838133</v>
      </c>
      <c r="N81" s="5">
        <v>563.09762793450886</v>
      </c>
      <c r="O81" s="5">
        <v>853.28228198475915</v>
      </c>
      <c r="P81" s="5">
        <v>584.67007460033108</v>
      </c>
      <c r="Q81" s="5">
        <v>919.35703333652782</v>
      </c>
      <c r="R81" s="5">
        <v>1021.3080666792546</v>
      </c>
      <c r="S81" s="5">
        <v>880.48598448641587</v>
      </c>
      <c r="T81" s="5">
        <v>902.81403976460524</v>
      </c>
      <c r="U81" s="5">
        <v>902.81403976460524</v>
      </c>
      <c r="V81" s="5">
        <v>963.78841711294035</v>
      </c>
      <c r="W81" s="5">
        <v>920.44875920333743</v>
      </c>
      <c r="X81" s="5">
        <v>915.59496749221421</v>
      </c>
      <c r="Y81" s="5">
        <v>884.80322774572244</v>
      </c>
      <c r="Z81" s="5">
        <v>948.35299672954181</v>
      </c>
    </row>
    <row r="82" spans="1:26" x14ac:dyDescent="0.35">
      <c r="A82" s="18" t="s">
        <v>274</v>
      </c>
      <c r="B82" s="19" t="s">
        <v>12</v>
      </c>
      <c r="C82" s="1">
        <f t="shared" si="2"/>
        <v>42</v>
      </c>
      <c r="D82" s="1">
        <v>6</v>
      </c>
      <c r="E82" s="18" t="str">
        <f t="shared" si="3"/>
        <v>ONPremium Plus6</v>
      </c>
      <c r="F82" s="5">
        <v>1765.663010465242</v>
      </c>
      <c r="G82" s="5">
        <v>1885.8233743110177</v>
      </c>
      <c r="H82" s="5">
        <v>1837.092993875837</v>
      </c>
      <c r="I82" s="5">
        <v>1983.7030259229518</v>
      </c>
      <c r="J82" s="5">
        <v>1755.1134620239502</v>
      </c>
      <c r="K82" s="5">
        <v>2529.5088048990433</v>
      </c>
      <c r="L82" s="5">
        <v>2152.7432012238851</v>
      </c>
      <c r="M82" s="5">
        <v>2152.7432012238851</v>
      </c>
      <c r="N82" s="5">
        <v>1492.1834758434572</v>
      </c>
      <c r="O82" s="5">
        <v>1953.3932333481268</v>
      </c>
      <c r="P82" s="5">
        <v>1433.463867112094</v>
      </c>
      <c r="Q82" s="5">
        <v>2128.5976490140383</v>
      </c>
      <c r="R82" s="5">
        <v>2154.4938722786856</v>
      </c>
      <c r="S82" s="5">
        <v>1925.5390242171181</v>
      </c>
      <c r="T82" s="5">
        <v>1933.5227574258436</v>
      </c>
      <c r="U82" s="5">
        <v>1933.5227574258436</v>
      </c>
      <c r="V82" s="5">
        <v>2394.2998486386646</v>
      </c>
      <c r="W82" s="5">
        <v>2164.8835712075042</v>
      </c>
      <c r="X82" s="5">
        <v>2159.4946931098666</v>
      </c>
      <c r="Y82" s="5">
        <v>2149.0287446895118</v>
      </c>
      <c r="Z82" s="5">
        <v>2425.076909327277</v>
      </c>
    </row>
    <row r="83" spans="1:26" x14ac:dyDescent="0.35">
      <c r="A83" s="18" t="s">
        <v>274</v>
      </c>
      <c r="B83" s="19" t="s">
        <v>12</v>
      </c>
      <c r="C83" s="1">
        <f t="shared" si="2"/>
        <v>48</v>
      </c>
      <c r="D83" s="1">
        <v>7</v>
      </c>
      <c r="E83" s="18" t="str">
        <f t="shared" si="3"/>
        <v>ONPremium Plus7</v>
      </c>
      <c r="F83" s="5">
        <v>1842.8029113116604</v>
      </c>
      <c r="G83" s="5">
        <v>1969.4278674406421</v>
      </c>
      <c r="H83" s="5">
        <v>1925.6302136412014</v>
      </c>
      <c r="I83" s="5">
        <v>2063.5645080597587</v>
      </c>
      <c r="J83" s="5">
        <v>1836.1563332407479</v>
      </c>
      <c r="K83" s="5">
        <v>2628.5080091944105</v>
      </c>
      <c r="L83" s="5">
        <v>2232.6046833606911</v>
      </c>
      <c r="M83" s="5">
        <v>2232.6046833606933</v>
      </c>
      <c r="N83" s="5">
        <v>1549.8216030461201</v>
      </c>
      <c r="O83" s="5">
        <v>2049.1320938451436</v>
      </c>
      <c r="P83" s="5">
        <v>1491.0919943147576</v>
      </c>
      <c r="Q83" s="5">
        <v>2241.3291816377609</v>
      </c>
      <c r="R83" s="5">
        <v>2265.9968048842097</v>
      </c>
      <c r="S83" s="5">
        <v>2026.9865441736083</v>
      </c>
      <c r="T83" s="5">
        <v>2022.0599771912041</v>
      </c>
      <c r="U83" s="5">
        <v>2022.0599771912041</v>
      </c>
      <c r="V83" s="5">
        <v>2511.8035907082131</v>
      </c>
      <c r="W83" s="5">
        <v>2254.3750097370848</v>
      </c>
      <c r="X83" s="5">
        <v>2248.0319128752303</v>
      </c>
      <c r="Y83" s="5">
        <v>2249.3043177536538</v>
      </c>
      <c r="Z83" s="5">
        <v>2543.6776186003926</v>
      </c>
    </row>
    <row r="84" spans="1:26" x14ac:dyDescent="0.35">
      <c r="A84" s="18" t="s">
        <v>274</v>
      </c>
      <c r="B84" s="19" t="s">
        <v>12</v>
      </c>
      <c r="C84" s="1">
        <f t="shared" si="2"/>
        <v>54</v>
      </c>
      <c r="D84" s="1">
        <v>8</v>
      </c>
      <c r="E84" s="18" t="str">
        <f t="shared" si="3"/>
        <v>ONPremium Plus8</v>
      </c>
      <c r="F84" s="5">
        <v>2181.6269277958268</v>
      </c>
      <c r="G84" s="5">
        <v>2308.4884867236624</v>
      </c>
      <c r="H84" s="5">
        <v>2270.0786782028799</v>
      </c>
      <c r="I84" s="5">
        <v>2583.8584702699213</v>
      </c>
      <c r="J84" s="5">
        <v>2172.4405897196475</v>
      </c>
      <c r="K84" s="5">
        <v>3008.8411520197819</v>
      </c>
      <c r="L84" s="5">
        <v>2759.6952464079945</v>
      </c>
      <c r="M84" s="5">
        <v>2759.6952464079945</v>
      </c>
      <c r="N84" s="5">
        <v>1780.0679008099373</v>
      </c>
      <c r="O84" s="5">
        <v>2401.4258670650615</v>
      </c>
      <c r="P84" s="5">
        <v>1721.3482920785752</v>
      </c>
      <c r="Q84" s="5">
        <v>2615.2051972069517</v>
      </c>
      <c r="R84" s="5">
        <v>2748.1852282499517</v>
      </c>
      <c r="S84" s="5">
        <v>2389.5110798838687</v>
      </c>
      <c r="T84" s="5">
        <v>2459.2228159368619</v>
      </c>
      <c r="U84" s="5">
        <v>2459.2228159368619</v>
      </c>
      <c r="V84" s="5">
        <v>2890.8925712264745</v>
      </c>
      <c r="W84" s="5">
        <v>2702.446983978592</v>
      </c>
      <c r="X84" s="5">
        <v>2695.0551792956376</v>
      </c>
      <c r="Y84" s="5">
        <v>2614.6975128937288</v>
      </c>
      <c r="Z84" s="5">
        <v>2923.9390389564933</v>
      </c>
    </row>
    <row r="85" spans="1:26" x14ac:dyDescent="0.35">
      <c r="A85" s="18" t="s">
        <v>274</v>
      </c>
      <c r="B85" s="19" t="s">
        <v>12</v>
      </c>
      <c r="C85" s="1">
        <f t="shared" si="2"/>
        <v>60</v>
      </c>
      <c r="D85" s="1">
        <v>9</v>
      </c>
      <c r="E85" s="18" t="str">
        <f t="shared" si="3"/>
        <v>ONPremium Plus9</v>
      </c>
      <c r="F85" s="5">
        <v>2308.1352658919513</v>
      </c>
      <c r="G85" s="5">
        <v>2458.5064022786228</v>
      </c>
      <c r="H85" s="5">
        <v>2389.9999374956651</v>
      </c>
      <c r="I85" s="5">
        <v>2694.5838048123633</v>
      </c>
      <c r="J85" s="5">
        <v>2306.3056685176448</v>
      </c>
      <c r="K85" s="5">
        <v>3161.7277963132278</v>
      </c>
      <c r="L85" s="5">
        <v>2974.4944368624756</v>
      </c>
      <c r="M85" s="5">
        <v>2974.4944368624756</v>
      </c>
      <c r="N85" s="5">
        <v>1860.3412850398306</v>
      </c>
      <c r="O85" s="5">
        <v>2553.4528900321579</v>
      </c>
      <c r="P85" s="5">
        <v>1821.4602178597092</v>
      </c>
      <c r="Q85" s="5">
        <v>2761.4048032692372</v>
      </c>
      <c r="R85" s="5">
        <v>2893.0854113387422</v>
      </c>
      <c r="S85" s="5">
        <v>2541.7580036745353</v>
      </c>
      <c r="T85" s="5">
        <v>2597.8157985057778</v>
      </c>
      <c r="U85" s="5">
        <v>2597.8157985057778</v>
      </c>
      <c r="V85" s="5">
        <v>3063.3805240582619</v>
      </c>
      <c r="W85" s="5">
        <v>2845.2580912113826</v>
      </c>
      <c r="X85" s="5">
        <v>2836.8567373303795</v>
      </c>
      <c r="Y85" s="5">
        <v>2765.5650497750453</v>
      </c>
      <c r="Z85" s="5">
        <v>3075.6961836401083</v>
      </c>
    </row>
    <row r="86" spans="1:26" x14ac:dyDescent="0.35">
      <c r="A86" s="18" t="s">
        <v>274</v>
      </c>
      <c r="B86" s="19" t="s">
        <v>12</v>
      </c>
      <c r="C86" s="1">
        <f t="shared" si="2"/>
        <v>66</v>
      </c>
      <c r="D86" s="1">
        <v>10</v>
      </c>
      <c r="E86" s="18" t="str">
        <f t="shared" si="3"/>
        <v>ONPremium Plus10</v>
      </c>
      <c r="F86" s="5">
        <v>2790.2180109094738</v>
      </c>
      <c r="G86" s="5">
        <v>2822.5234144852793</v>
      </c>
      <c r="H86" s="5">
        <v>2921.1492042881182</v>
      </c>
      <c r="I86" s="5">
        <v>2845.3552064992282</v>
      </c>
      <c r="J86" s="5">
        <v>2693.1240793523957</v>
      </c>
      <c r="K86" s="5">
        <v>3697.8180071840047</v>
      </c>
      <c r="L86" s="5">
        <v>3132.2896539780368</v>
      </c>
      <c r="M86" s="5">
        <v>3318.1858407997647</v>
      </c>
      <c r="N86" s="5">
        <v>2238.0217850905874</v>
      </c>
      <c r="O86" s="5">
        <v>3058.0604810606233</v>
      </c>
      <c r="P86" s="5">
        <v>2076.5181696640448</v>
      </c>
      <c r="Q86" s="5">
        <v>3312.9754080831385</v>
      </c>
      <c r="R86" s="5">
        <v>3423.7566660098582</v>
      </c>
      <c r="S86" s="5">
        <v>3080.5999208820645</v>
      </c>
      <c r="T86" s="5">
        <v>2758.3627219580935</v>
      </c>
      <c r="U86" s="5">
        <v>3128.9550652982248</v>
      </c>
      <c r="V86" s="5">
        <v>3620.3281751544555</v>
      </c>
      <c r="W86" s="5">
        <v>3342.8318668111515</v>
      </c>
      <c r="X86" s="5">
        <v>3368.0060041228321</v>
      </c>
      <c r="Y86" s="5">
        <v>3316.9661050021336</v>
      </c>
      <c r="Z86" s="5">
        <v>3537.5277768621122</v>
      </c>
    </row>
    <row r="87" spans="1:26" x14ac:dyDescent="0.35">
      <c r="A87" s="18" t="s">
        <v>274</v>
      </c>
      <c r="B87" s="19" t="s">
        <v>12</v>
      </c>
      <c r="C87" s="1">
        <f t="shared" si="2"/>
        <v>72</v>
      </c>
      <c r="D87" s="1">
        <v>11</v>
      </c>
      <c r="E87" s="18" t="str">
        <f t="shared" si="3"/>
        <v>ONPremium Plus11</v>
      </c>
      <c r="F87" s="5">
        <v>2868.4510627994068</v>
      </c>
      <c r="G87" s="5">
        <v>2907.3367476120966</v>
      </c>
      <c r="H87" s="5">
        <v>3011.0037927447834</v>
      </c>
      <c r="I87" s="5">
        <v>2926.3686593865973</v>
      </c>
      <c r="J87" s="5">
        <v>2775.3400650661206</v>
      </c>
      <c r="K87" s="5">
        <v>3798.3419515815408</v>
      </c>
      <c r="L87" s="5">
        <v>3213.3031068654109</v>
      </c>
      <c r="M87" s="5">
        <v>3399.1992936871352</v>
      </c>
      <c r="N87" s="5">
        <v>2293.2058974046167</v>
      </c>
      <c r="O87" s="5">
        <v>3155.2556355316474</v>
      </c>
      <c r="P87" s="5">
        <v>2131.7022819780768</v>
      </c>
      <c r="Q87" s="5">
        <v>3427.4874983480499</v>
      </c>
      <c r="R87" s="5">
        <v>3537.0181530083237</v>
      </c>
      <c r="S87" s="5">
        <v>3183.605843636466</v>
      </c>
      <c r="T87" s="5">
        <v>2848.2173104147673</v>
      </c>
      <c r="U87" s="5">
        <v>3218.8096537549063</v>
      </c>
      <c r="V87" s="5">
        <v>3739.7180812528977</v>
      </c>
      <c r="W87" s="5">
        <v>3433.6678640697401</v>
      </c>
      <c r="X87" s="5">
        <v>3457.8605925795018</v>
      </c>
      <c r="Y87" s="5">
        <v>3418.7791090182059</v>
      </c>
      <c r="Z87" s="5">
        <v>3658.0240749067157</v>
      </c>
    </row>
    <row r="88" spans="1:26" x14ac:dyDescent="0.35">
      <c r="A88" s="18" t="s">
        <v>274</v>
      </c>
      <c r="B88" s="19" t="s">
        <v>12</v>
      </c>
      <c r="C88" s="1">
        <f t="shared" si="2"/>
        <v>78</v>
      </c>
      <c r="D88" s="1">
        <v>12</v>
      </c>
      <c r="E88" s="18" t="str">
        <f t="shared" si="3"/>
        <v>ONPremium Plus12</v>
      </c>
      <c r="F88" s="5">
        <v>4090.29984265044</v>
      </c>
      <c r="G88" s="5">
        <v>4215.9384143135103</v>
      </c>
      <c r="H88" s="5">
        <v>4278.6452017056172</v>
      </c>
      <c r="I88" s="5">
        <v>4395.7825886393102</v>
      </c>
      <c r="J88" s="5">
        <v>3976.3008300136166</v>
      </c>
      <c r="K88" s="5">
        <v>5701.2752415547029</v>
      </c>
      <c r="L88" s="5">
        <v>4740.742275637851</v>
      </c>
      <c r="M88" s="5">
        <v>4926.6384624595803</v>
      </c>
      <c r="N88" s="5">
        <v>3268.457066791676</v>
      </c>
      <c r="O88" s="5">
        <v>4480.8792693059177</v>
      </c>
      <c r="P88" s="5">
        <v>3034.6034541356462</v>
      </c>
      <c r="Q88" s="5">
        <v>4868.2275486529825</v>
      </c>
      <c r="R88" s="5">
        <v>5014.5082955727785</v>
      </c>
      <c r="S88" s="5">
        <v>4456.9714254455912</v>
      </c>
      <c r="T88" s="5">
        <v>4199.6803745806756</v>
      </c>
      <c r="U88" s="5">
        <v>4570.282717920808</v>
      </c>
      <c r="V88" s="5">
        <v>5407.3818469406087</v>
      </c>
      <c r="W88" s="5">
        <v>5014.6217576133658</v>
      </c>
      <c r="X88" s="5">
        <v>5038.2668022944108</v>
      </c>
      <c r="Y88" s="5">
        <v>4914.1392517517179</v>
      </c>
      <c r="Z88" s="5">
        <v>5373.0812601606303</v>
      </c>
    </row>
    <row r="89" spans="1:26" x14ac:dyDescent="0.35">
      <c r="A89" s="18" t="s">
        <v>274</v>
      </c>
      <c r="B89" s="19" t="s">
        <v>12</v>
      </c>
      <c r="C89" s="1">
        <f t="shared" si="2"/>
        <v>84</v>
      </c>
      <c r="D89" s="1">
        <v>13</v>
      </c>
      <c r="E89" s="18" t="str">
        <f t="shared" si="3"/>
        <v>ONPremium Plus13</v>
      </c>
      <c r="F89" s="5">
        <v>4169.0381790642123</v>
      </c>
      <c r="G89" s="5">
        <v>4301.3196422606552</v>
      </c>
      <c r="H89" s="5">
        <v>4369.1079439762007</v>
      </c>
      <c r="I89" s="5">
        <v>4477.3235271266221</v>
      </c>
      <c r="J89" s="5">
        <v>4059.0539165820455</v>
      </c>
      <c r="K89" s="5">
        <v>5802.4925481214923</v>
      </c>
      <c r="L89" s="5">
        <v>4822.2832141251611</v>
      </c>
      <c r="M89" s="5">
        <v>5008.1794009468867</v>
      </c>
      <c r="N89" s="5">
        <v>3322.4395470793393</v>
      </c>
      <c r="O89" s="5">
        <v>4578.7412071931576</v>
      </c>
      <c r="P89" s="5">
        <v>3088.5959344233097</v>
      </c>
      <c r="Q89" s="5">
        <v>4983.5647881955329</v>
      </c>
      <c r="R89" s="5">
        <v>5128.5749257300904</v>
      </c>
      <c r="S89" s="5">
        <v>4560.7005662612164</v>
      </c>
      <c r="T89" s="5">
        <v>4290.1431168512609</v>
      </c>
      <c r="U89" s="5">
        <v>4660.7454601913878</v>
      </c>
      <c r="V89" s="5">
        <v>5527.6258323726179</v>
      </c>
      <c r="W89" s="5">
        <v>5106.0637259661671</v>
      </c>
      <c r="X89" s="5">
        <v>5128.7295445649888</v>
      </c>
      <c r="Y89" s="5">
        <v>5016.6559367470472</v>
      </c>
      <c r="Z89" s="5">
        <v>5494.4404710655535</v>
      </c>
    </row>
    <row r="90" spans="1:26" x14ac:dyDescent="0.35">
      <c r="A90" s="18" t="s">
        <v>274</v>
      </c>
      <c r="B90" s="19" t="s">
        <v>12</v>
      </c>
      <c r="C90" s="1">
        <f t="shared" si="2"/>
        <v>90</v>
      </c>
      <c r="D90" s="1">
        <v>14</v>
      </c>
      <c r="E90" s="18" t="str">
        <f t="shared" si="3"/>
        <v>ONPremium Plus14</v>
      </c>
      <c r="F90" s="5">
        <v>4316.7161305962745</v>
      </c>
      <c r="G90" s="5">
        <v>4449.2400839142147</v>
      </c>
      <c r="H90" s="5">
        <v>4522.3241426986233</v>
      </c>
      <c r="I90" s="5">
        <v>4621.2318532466152</v>
      </c>
      <c r="J90" s="5">
        <v>4204.2355594388791</v>
      </c>
      <c r="K90" s="5">
        <v>5966.9367569508358</v>
      </c>
      <c r="L90" s="5">
        <v>4972.891913244689</v>
      </c>
      <c r="M90" s="5">
        <v>5158.788100066412</v>
      </c>
      <c r="N90" s="5">
        <v>3397.6118234165119</v>
      </c>
      <c r="O90" s="5">
        <v>4739.6786055304428</v>
      </c>
      <c r="P90" s="5">
        <v>3163.7682107604819</v>
      </c>
      <c r="Q90" s="5">
        <v>5162.7238176238561</v>
      </c>
      <c r="R90" s="5">
        <v>5306.4200970908159</v>
      </c>
      <c r="S90" s="5">
        <v>4727.7522746934637</v>
      </c>
      <c r="T90" s="5">
        <v>4443.3693155736855</v>
      </c>
      <c r="U90" s="5">
        <v>4813.9616589138222</v>
      </c>
      <c r="V90" s="5">
        <v>5711.9087783452142</v>
      </c>
      <c r="W90" s="5">
        <v>5260.3207513039106</v>
      </c>
      <c r="X90" s="5">
        <v>5281.9457432874242</v>
      </c>
      <c r="Y90" s="5">
        <v>5189.1548097081441</v>
      </c>
      <c r="Z90" s="5">
        <v>5679.8956511134493</v>
      </c>
    </row>
    <row r="91" spans="1:26" x14ac:dyDescent="0.35">
      <c r="A91" s="18" t="s">
        <v>280</v>
      </c>
      <c r="B91" s="19" t="s">
        <v>11</v>
      </c>
      <c r="C91" s="1">
        <f t="shared" si="2"/>
        <v>30</v>
      </c>
      <c r="D91" s="1">
        <v>4</v>
      </c>
      <c r="E91" s="18" t="str">
        <f t="shared" si="3"/>
        <v>QCPremium4</v>
      </c>
      <c r="F91" s="5">
        <v>703.34239721100903</v>
      </c>
      <c r="G91" s="5">
        <v>717.91799181636668</v>
      </c>
      <c r="H91" s="5">
        <v>740.00513958921874</v>
      </c>
      <c r="I91" s="5">
        <v>902.27575710522808</v>
      </c>
      <c r="J91" s="5">
        <v>706.50548442301135</v>
      </c>
      <c r="K91" s="5">
        <v>813.30617317783265</v>
      </c>
      <c r="L91" s="5">
        <v>1025.2842310102187</v>
      </c>
      <c r="M91" s="5">
        <v>1025.2842310102187</v>
      </c>
      <c r="N91" s="5">
        <v>519.77618323535012</v>
      </c>
      <c r="O91" s="5">
        <v>772.1657431419153</v>
      </c>
      <c r="P91" s="5">
        <v>519.77618323535012</v>
      </c>
      <c r="Q91" s="5">
        <v>851.40183987640455</v>
      </c>
      <c r="R91" s="5">
        <v>964.87435894300233</v>
      </c>
      <c r="S91" s="5">
        <v>801.9990092186157</v>
      </c>
      <c r="T91" s="5">
        <v>840.59488511542224</v>
      </c>
      <c r="U91" s="5">
        <v>840.59488511542224</v>
      </c>
      <c r="V91" s="5">
        <v>872.75112063539416</v>
      </c>
      <c r="W91" s="5">
        <v>855.57190172274341</v>
      </c>
      <c r="X91" s="5">
        <v>851.28915458238521</v>
      </c>
      <c r="Y91" s="5">
        <v>808.16299716915489</v>
      </c>
      <c r="Z91" s="5">
        <v>877.60282490399902</v>
      </c>
    </row>
    <row r="92" spans="1:26" x14ac:dyDescent="0.35">
      <c r="A92" s="18" t="s">
        <v>280</v>
      </c>
      <c r="B92" s="19" t="s">
        <v>11</v>
      </c>
      <c r="C92" s="1">
        <f t="shared" si="2"/>
        <v>36</v>
      </c>
      <c r="D92" s="1">
        <v>5</v>
      </c>
      <c r="E92" s="18" t="str">
        <f t="shared" si="3"/>
        <v>QCPremium5</v>
      </c>
      <c r="F92" s="5">
        <v>775.53417832741263</v>
      </c>
      <c r="G92" s="5">
        <v>797.15106471559045</v>
      </c>
      <c r="H92" s="5">
        <v>824.61459475909805</v>
      </c>
      <c r="I92" s="5">
        <v>977.44826164855874</v>
      </c>
      <c r="J92" s="5">
        <v>782.96295016884699</v>
      </c>
      <c r="K92" s="5">
        <v>909.31544713414928</v>
      </c>
      <c r="L92" s="5">
        <v>1100.4567355535487</v>
      </c>
      <c r="M92" s="5">
        <v>1100.4567355535487</v>
      </c>
      <c r="N92" s="5">
        <v>572.55436575604551</v>
      </c>
      <c r="O92" s="5">
        <v>864.61837637585768</v>
      </c>
      <c r="P92" s="5">
        <v>572.55436575604551</v>
      </c>
      <c r="Q92" s="5">
        <v>962.34757334153483</v>
      </c>
      <c r="R92" s="5">
        <v>1074.4937100185327</v>
      </c>
      <c r="S92" s="5">
        <v>900.66047947929496</v>
      </c>
      <c r="T92" s="5">
        <v>925.2143402853012</v>
      </c>
      <c r="U92" s="5">
        <v>925.2143402853012</v>
      </c>
      <c r="V92" s="5">
        <v>988.90840433506435</v>
      </c>
      <c r="W92" s="5">
        <v>941.23978063449795</v>
      </c>
      <c r="X92" s="5">
        <v>935.90860975226394</v>
      </c>
      <c r="Y92" s="5">
        <v>905.54979046474614</v>
      </c>
      <c r="Z92" s="5">
        <v>994.93222743198714</v>
      </c>
    </row>
    <row r="93" spans="1:26" x14ac:dyDescent="0.35">
      <c r="A93" s="18" t="s">
        <v>280</v>
      </c>
      <c r="B93" s="19" t="s">
        <v>11</v>
      </c>
      <c r="C93" s="1">
        <f t="shared" si="2"/>
        <v>42</v>
      </c>
      <c r="D93" s="1">
        <v>6</v>
      </c>
      <c r="E93" s="18" t="str">
        <f t="shared" si="3"/>
        <v>QCPremium6</v>
      </c>
      <c r="F93" s="5">
        <v>942.56929565830819</v>
      </c>
      <c r="G93" s="5">
        <v>1026.7924674304898</v>
      </c>
      <c r="H93" s="5">
        <v>1060.3052262331857</v>
      </c>
      <c r="I93" s="5">
        <v>1202.5159750676812</v>
      </c>
      <c r="J93" s="5">
        <v>947.13095567744517</v>
      </c>
      <c r="K93" s="5">
        <v>1095.4570584843889</v>
      </c>
      <c r="L93" s="5">
        <v>1390.2369726462591</v>
      </c>
      <c r="M93" s="5">
        <v>1390.2369726462591</v>
      </c>
      <c r="N93" s="5">
        <v>673.15946210893185</v>
      </c>
      <c r="O93" s="5">
        <v>1046.7723415549776</v>
      </c>
      <c r="P93" s="5">
        <v>673.15946210893185</v>
      </c>
      <c r="Q93" s="5">
        <v>1227.6289940838944</v>
      </c>
      <c r="R93" s="5">
        <v>1338.2664874964737</v>
      </c>
      <c r="S93" s="5">
        <v>1089.7862735573667</v>
      </c>
      <c r="T93" s="5">
        <v>1098.5543800869646</v>
      </c>
      <c r="U93" s="5">
        <v>1098.5543800869646</v>
      </c>
      <c r="V93" s="5">
        <v>1260.0326715280569</v>
      </c>
      <c r="W93" s="5">
        <v>1115.7550104864872</v>
      </c>
      <c r="X93" s="5">
        <v>1109.248649553926</v>
      </c>
      <c r="Y93" s="5">
        <v>1100.874988008552</v>
      </c>
      <c r="Z93" s="5">
        <v>1205.0412677094237</v>
      </c>
    </row>
    <row r="94" spans="1:26" x14ac:dyDescent="0.35">
      <c r="A94" s="18" t="s">
        <v>280</v>
      </c>
      <c r="B94" s="19" t="s">
        <v>11</v>
      </c>
      <c r="C94" s="1">
        <f t="shared" si="2"/>
        <v>48</v>
      </c>
      <c r="D94" s="1">
        <v>7</v>
      </c>
      <c r="E94" s="18" t="str">
        <f t="shared" si="3"/>
        <v>QCPremium7</v>
      </c>
      <c r="F94" s="5">
        <v>1025.4091865893702</v>
      </c>
      <c r="G94" s="5">
        <v>1116.742409873078</v>
      </c>
      <c r="H94" s="5">
        <v>1155.7041679750873</v>
      </c>
      <c r="I94" s="5">
        <v>1288.3656054181711</v>
      </c>
      <c r="J94" s="5">
        <v>1034.2781140159216</v>
      </c>
      <c r="K94" s="5">
        <v>1202.357183209295</v>
      </c>
      <c r="L94" s="5">
        <v>1476.0766029967467</v>
      </c>
      <c r="M94" s="5">
        <v>1476.0766029967467</v>
      </c>
      <c r="N94" s="5">
        <v>734.5594020318614</v>
      </c>
      <c r="O94" s="5">
        <v>1150.0810881016998</v>
      </c>
      <c r="P94" s="5">
        <v>734.5594020318614</v>
      </c>
      <c r="Q94" s="5">
        <v>1349.6316799699957</v>
      </c>
      <c r="R94" s="5">
        <v>1458.9197133625485</v>
      </c>
      <c r="S94" s="5">
        <v>1199.3645455095063</v>
      </c>
      <c r="T94" s="5">
        <v>1193.9533218288632</v>
      </c>
      <c r="U94" s="5">
        <v>1193.9533218288632</v>
      </c>
      <c r="V94" s="5">
        <v>1387.2977878045549</v>
      </c>
      <c r="W94" s="5">
        <v>1212.2025928690298</v>
      </c>
      <c r="X94" s="5">
        <v>1204.6375912958254</v>
      </c>
      <c r="Y94" s="5">
        <v>1209.1761183791093</v>
      </c>
      <c r="Z94" s="5">
        <v>1333.4900479098512</v>
      </c>
    </row>
    <row r="95" spans="1:26" x14ac:dyDescent="0.35">
      <c r="A95" s="18" t="s">
        <v>280</v>
      </c>
      <c r="B95" s="19" t="s">
        <v>11</v>
      </c>
      <c r="C95" s="1">
        <f t="shared" si="2"/>
        <v>54</v>
      </c>
      <c r="D95" s="1">
        <v>8</v>
      </c>
      <c r="E95" s="18" t="str">
        <f t="shared" si="3"/>
        <v>QCPremium8</v>
      </c>
      <c r="F95" s="5">
        <v>1397.1196047219548</v>
      </c>
      <c r="G95" s="5">
        <v>1488.7130910843994</v>
      </c>
      <c r="H95" s="5">
        <v>1533.5924789929325</v>
      </c>
      <c r="I95" s="5">
        <v>1859.6809638493467</v>
      </c>
      <c r="J95" s="5">
        <v>1403.1887961427074</v>
      </c>
      <c r="K95" s="5">
        <v>1619.7186403171986</v>
      </c>
      <c r="L95" s="5">
        <v>2054.8772223487786</v>
      </c>
      <c r="M95" s="5">
        <v>2054.8772223487786</v>
      </c>
      <c r="N95" s="5">
        <v>986.83532957206</v>
      </c>
      <c r="O95" s="5">
        <v>1536.6062386436079</v>
      </c>
      <c r="P95" s="5">
        <v>986.83532957206</v>
      </c>
      <c r="Q95" s="5">
        <v>1759.8912970960971</v>
      </c>
      <c r="R95" s="5">
        <v>1988.3229790648704</v>
      </c>
      <c r="S95" s="5">
        <v>1597.1465347907947</v>
      </c>
      <c r="T95" s="5">
        <v>1673.8334444490854</v>
      </c>
      <c r="U95" s="5">
        <v>1673.8334444490854</v>
      </c>
      <c r="V95" s="5">
        <v>1803.2926663746409</v>
      </c>
      <c r="W95" s="5">
        <v>1704.0737645346833</v>
      </c>
      <c r="X95" s="5">
        <v>1695.3571843582722</v>
      </c>
      <c r="Y95" s="5">
        <v>1610.1086330331907</v>
      </c>
      <c r="Z95" s="5">
        <v>1750.7936103015563</v>
      </c>
    </row>
    <row r="96" spans="1:26" x14ac:dyDescent="0.35">
      <c r="A96" s="18" t="s">
        <v>280</v>
      </c>
      <c r="B96" s="19" t="s">
        <v>11</v>
      </c>
      <c r="C96" s="1">
        <f t="shared" si="2"/>
        <v>60</v>
      </c>
      <c r="D96" s="1">
        <v>9</v>
      </c>
      <c r="E96" s="18" t="str">
        <f t="shared" si="3"/>
        <v>QCPremium9</v>
      </c>
      <c r="F96" s="5">
        <v>1473.6820898164531</v>
      </c>
      <c r="G96" s="5">
        <v>1572.805238892038</v>
      </c>
      <c r="H96" s="5">
        <v>1623.4470730074993</v>
      </c>
      <c r="I96" s="5">
        <v>1939.4260406385408</v>
      </c>
      <c r="J96" s="5">
        <v>1484.3062629968622</v>
      </c>
      <c r="K96" s="5">
        <v>1721.7578292163378</v>
      </c>
      <c r="L96" s="5">
        <v>2248.3628629646137</v>
      </c>
      <c r="M96" s="5">
        <v>2248.3628629646137</v>
      </c>
      <c r="N96" s="5">
        <v>1039.3100945831693</v>
      </c>
      <c r="O96" s="5">
        <v>1634.847113542065</v>
      </c>
      <c r="P96" s="5">
        <v>1039.3100945831693</v>
      </c>
      <c r="Q96" s="5">
        <v>1877.9233948805165</v>
      </c>
      <c r="R96" s="5">
        <v>2104.9277115784362</v>
      </c>
      <c r="S96" s="5">
        <v>1702.0284641492874</v>
      </c>
      <c r="T96" s="5">
        <v>1763.678038463655</v>
      </c>
      <c r="U96" s="5">
        <v>1763.678038463655</v>
      </c>
      <c r="V96" s="5">
        <v>1926.8902946659564</v>
      </c>
      <c r="W96" s="5">
        <v>1795.0478626671022</v>
      </c>
      <c r="X96" s="5">
        <v>1785.2117783728434</v>
      </c>
      <c r="Y96" s="5">
        <v>1713.6191673678984</v>
      </c>
      <c r="Z96" s="5">
        <v>1875.6536782460455</v>
      </c>
    </row>
    <row r="97" spans="1:26" x14ac:dyDescent="0.35">
      <c r="A97" s="18" t="s">
        <v>280</v>
      </c>
      <c r="B97" s="19" t="s">
        <v>11</v>
      </c>
      <c r="C97" s="1">
        <f t="shared" si="2"/>
        <v>66</v>
      </c>
      <c r="D97" s="1">
        <v>10</v>
      </c>
      <c r="E97" s="18" t="str">
        <f t="shared" si="3"/>
        <v>QCPremium10</v>
      </c>
      <c r="F97" s="5">
        <v>1642.8819425821496</v>
      </c>
      <c r="G97" s="5">
        <v>1742.2841986274939</v>
      </c>
      <c r="H97" s="5">
        <v>1799.0516888050522</v>
      </c>
      <c r="I97" s="5">
        <v>2104.2635824940949</v>
      </c>
      <c r="J97" s="5">
        <v>1650.6129421255</v>
      </c>
      <c r="K97" s="5">
        <v>1910.3357753200496</v>
      </c>
      <c r="L97" s="5">
        <v>2420.9456017917287</v>
      </c>
      <c r="M97" s="5">
        <v>2420.9456017917264</v>
      </c>
      <c r="N97" s="5">
        <v>1133.5814353722562</v>
      </c>
      <c r="O97" s="5">
        <v>1819.3769566144924</v>
      </c>
      <c r="P97" s="5">
        <v>1133.5814353722562</v>
      </c>
      <c r="Q97" s="5">
        <v>2083.5227743216669</v>
      </c>
      <c r="R97" s="5">
        <v>2308.9994522313414</v>
      </c>
      <c r="S97" s="5">
        <v>1893.6282872234149</v>
      </c>
      <c r="T97" s="5">
        <v>1939.2826542611974</v>
      </c>
      <c r="U97" s="5">
        <v>1939.2826542611974</v>
      </c>
      <c r="V97" s="5">
        <v>2138.426425017627</v>
      </c>
      <c r="W97" s="5">
        <v>1971.8425087679673</v>
      </c>
      <c r="X97" s="5">
        <v>1960.8163941703888</v>
      </c>
      <c r="Y97" s="5">
        <v>1911.5067504435506</v>
      </c>
      <c r="Z97" s="5">
        <v>2088.5319428404709</v>
      </c>
    </row>
    <row r="98" spans="1:26" x14ac:dyDescent="0.35">
      <c r="A98" s="18" t="s">
        <v>280</v>
      </c>
      <c r="B98" s="19" t="s">
        <v>11</v>
      </c>
      <c r="C98" s="1">
        <f t="shared" si="2"/>
        <v>72</v>
      </c>
      <c r="D98" s="1">
        <v>11</v>
      </c>
      <c r="E98" s="18" t="str">
        <f t="shared" si="3"/>
        <v>QCPremium11</v>
      </c>
      <c r="F98" s="5">
        <v>1726.9372996610757</v>
      </c>
      <c r="G98" s="5">
        <v>1833.5768650669959</v>
      </c>
      <c r="H98" s="5">
        <v>1895.8907361073861</v>
      </c>
      <c r="I98" s="5">
        <v>2191.3823806702007</v>
      </c>
      <c r="J98" s="5">
        <v>1739.052526410597</v>
      </c>
      <c r="K98" s="5">
        <v>2018.9121141573416</v>
      </c>
      <c r="L98" s="5">
        <v>2508.0543999678407</v>
      </c>
      <c r="M98" s="5">
        <v>2508.0543999678407</v>
      </c>
      <c r="N98" s="5">
        <v>1192.2829589176877</v>
      </c>
      <c r="O98" s="5">
        <v>1924.2876265326252</v>
      </c>
      <c r="P98" s="5">
        <v>1192.282958917689</v>
      </c>
      <c r="Q98" s="5">
        <v>2207.4920736130684</v>
      </c>
      <c r="R98" s="5">
        <v>2431.5850879296504</v>
      </c>
      <c r="S98" s="5">
        <v>2004.9408022532571</v>
      </c>
      <c r="T98" s="5">
        <v>2036.1217015635345</v>
      </c>
      <c r="U98" s="5">
        <v>2036.1217015635345</v>
      </c>
      <c r="V98" s="5">
        <v>2267.7423217259097</v>
      </c>
      <c r="W98" s="5">
        <v>2069.7591057524173</v>
      </c>
      <c r="X98" s="5">
        <v>2057.6554414727289</v>
      </c>
      <c r="Y98" s="5">
        <v>2021.4990548612234</v>
      </c>
      <c r="Z98" s="5">
        <v>2219.0728706895343</v>
      </c>
    </row>
    <row r="99" spans="1:26" x14ac:dyDescent="0.35">
      <c r="A99" s="18" t="s">
        <v>280</v>
      </c>
      <c r="B99" s="19" t="s">
        <v>11</v>
      </c>
      <c r="C99" s="1">
        <f t="shared" si="2"/>
        <v>78</v>
      </c>
      <c r="D99" s="1">
        <v>12</v>
      </c>
      <c r="E99" s="18" t="str">
        <f t="shared" si="3"/>
        <v>QCPremium12</v>
      </c>
      <c r="F99" s="5">
        <v>2115.4314760371685</v>
      </c>
      <c r="G99" s="5">
        <v>2286.2853343302017</v>
      </c>
      <c r="H99" s="5">
        <v>2354.8011631498753</v>
      </c>
      <c r="I99" s="5">
        <v>2852.6872122016471</v>
      </c>
      <c r="J99" s="5">
        <v>2124.6222450384075</v>
      </c>
      <c r="K99" s="5">
        <v>2455.1839380444235</v>
      </c>
      <c r="L99" s="5">
        <v>3235.7190942596098</v>
      </c>
      <c r="M99" s="5">
        <v>3235.7190942596098</v>
      </c>
      <c r="N99" s="5">
        <v>1434.8327477461305</v>
      </c>
      <c r="O99" s="5">
        <v>2328.2976118790189</v>
      </c>
      <c r="P99" s="5">
        <v>1434.8327477461305</v>
      </c>
      <c r="Q99" s="5">
        <v>2700.2676020790436</v>
      </c>
      <c r="R99" s="5">
        <v>3049.0385403696055</v>
      </c>
      <c r="S99" s="5">
        <v>2420.7195928581618</v>
      </c>
      <c r="T99" s="5">
        <v>2537.8207227608991</v>
      </c>
      <c r="U99" s="5">
        <v>2537.8207227608991</v>
      </c>
      <c r="V99" s="5">
        <v>2766.5187142192281</v>
      </c>
      <c r="W99" s="5">
        <v>2583.9939910391045</v>
      </c>
      <c r="X99" s="5">
        <v>2570.6874223362579</v>
      </c>
      <c r="Y99" s="5">
        <v>2440.5790035855789</v>
      </c>
      <c r="Z99" s="5">
        <v>2655.2737203112215</v>
      </c>
    </row>
    <row r="100" spans="1:26" x14ac:dyDescent="0.35">
      <c r="A100" s="18" t="s">
        <v>280</v>
      </c>
      <c r="B100" s="19" t="s">
        <v>11</v>
      </c>
      <c r="C100" s="1">
        <f t="shared" si="2"/>
        <v>84</v>
      </c>
      <c r="D100" s="1">
        <v>13</v>
      </c>
      <c r="E100" s="18" t="str">
        <f t="shared" si="3"/>
        <v>QCPremium13</v>
      </c>
      <c r="F100" s="5">
        <v>2200.0486460923444</v>
      </c>
      <c r="G100" s="5">
        <v>2378.2076850720614</v>
      </c>
      <c r="H100" s="5">
        <v>2452.3041796475154</v>
      </c>
      <c r="I100" s="5">
        <v>2940.3822445376763</v>
      </c>
      <c r="J100" s="5">
        <v>2213.6486402636888</v>
      </c>
      <c r="K100" s="5">
        <v>2564.5279752678853</v>
      </c>
      <c r="L100" s="5">
        <v>3323.4141265956569</v>
      </c>
      <c r="M100" s="5">
        <v>3323.4141265956569</v>
      </c>
      <c r="N100" s="5">
        <v>1492.2234760625709</v>
      </c>
      <c r="O100" s="5">
        <v>2433.9367435549821</v>
      </c>
      <c r="P100" s="5">
        <v>1492.2234760625709</v>
      </c>
      <c r="Q100" s="5">
        <v>2825.1275655758427</v>
      </c>
      <c r="R100" s="5">
        <v>3172.5138335426354</v>
      </c>
      <c r="S100" s="5">
        <v>2532.8116477553526</v>
      </c>
      <c r="T100" s="5">
        <v>2635.3237392585406</v>
      </c>
      <c r="U100" s="5">
        <v>2635.3237392585406</v>
      </c>
      <c r="V100" s="5">
        <v>2896.7880981944418</v>
      </c>
      <c r="W100" s="5">
        <v>2682.5831562271878</v>
      </c>
      <c r="X100" s="5">
        <v>2668.200438833891</v>
      </c>
      <c r="Y100" s="5">
        <v>2551.3503570804332</v>
      </c>
      <c r="Z100" s="5">
        <v>2786.767852306637</v>
      </c>
    </row>
    <row r="101" spans="1:26" x14ac:dyDescent="0.35">
      <c r="A101" s="18" t="s">
        <v>280</v>
      </c>
      <c r="B101" s="19" t="s">
        <v>11</v>
      </c>
      <c r="C101" s="1">
        <f t="shared" si="2"/>
        <v>90</v>
      </c>
      <c r="D101" s="1">
        <v>14</v>
      </c>
      <c r="E101" s="18" t="str">
        <f t="shared" si="3"/>
        <v>QCPremium14</v>
      </c>
      <c r="F101" s="5">
        <v>2361.4953927775873</v>
      </c>
      <c r="G101" s="5">
        <v>2539.9201708909823</v>
      </c>
      <c r="H101" s="5">
        <v>2619.8529982421751</v>
      </c>
      <c r="I101" s="5">
        <v>3097.6794032696712</v>
      </c>
      <c r="J101" s="5">
        <v>2372.3434474061951</v>
      </c>
      <c r="K101" s="5">
        <v>2744.4066049801613</v>
      </c>
      <c r="L101" s="5">
        <v>3488.0786956271299</v>
      </c>
      <c r="M101" s="5">
        <v>3488.0786956271299</v>
      </c>
      <c r="N101" s="5">
        <v>1573.9049800334526</v>
      </c>
      <c r="O101" s="5">
        <v>2609.9748817259861</v>
      </c>
      <c r="P101" s="5">
        <v>1573.9049800334526</v>
      </c>
      <c r="Q101" s="5">
        <v>3021.2064979470124</v>
      </c>
      <c r="R101" s="5">
        <v>3367.1395220394379</v>
      </c>
      <c r="S101" s="5">
        <v>2715.5745270308162</v>
      </c>
      <c r="T101" s="5">
        <v>2802.8625578532092</v>
      </c>
      <c r="U101" s="5">
        <v>2802.8625578532092</v>
      </c>
      <c r="V101" s="5">
        <v>3098.5043387642868</v>
      </c>
      <c r="W101" s="5">
        <v>2851.2638840987033</v>
      </c>
      <c r="X101" s="5">
        <v>2835.7392574285564</v>
      </c>
      <c r="Y101" s="5">
        <v>2740.0941173376459</v>
      </c>
      <c r="Z101" s="5">
        <v>2989.760550359324</v>
      </c>
    </row>
    <row r="102" spans="1:26" x14ac:dyDescent="0.35">
      <c r="A102" s="18" t="s">
        <v>280</v>
      </c>
      <c r="B102" s="19" t="s">
        <v>12</v>
      </c>
      <c r="C102" s="1">
        <f t="shared" si="2"/>
        <v>30</v>
      </c>
      <c r="D102" s="1">
        <v>4</v>
      </c>
      <c r="E102" s="18" t="str">
        <f t="shared" si="3"/>
        <v>QCPremium Plus4</v>
      </c>
      <c r="F102" s="5">
        <v>762.2115006667716</v>
      </c>
      <c r="G102" s="5">
        <v>794.31679762579824</v>
      </c>
      <c r="H102" s="5">
        <v>779.25120855972648</v>
      </c>
      <c r="I102" s="5">
        <v>941.53182607573694</v>
      </c>
      <c r="J102" s="5">
        <v>768.76033891218435</v>
      </c>
      <c r="K102" s="5">
        <v>875.56102766700553</v>
      </c>
      <c r="L102" s="5">
        <v>1065.2343943388664</v>
      </c>
      <c r="M102" s="5">
        <v>1065.2343943388655</v>
      </c>
      <c r="N102" s="5">
        <v>557.62520820726422</v>
      </c>
      <c r="O102" s="5">
        <v>837.15487694929311</v>
      </c>
      <c r="P102" s="5">
        <v>581.3618995396688</v>
      </c>
      <c r="Q102" s="5">
        <v>891.34200320504999</v>
      </c>
      <c r="R102" s="5">
        <v>1004.8245222716483</v>
      </c>
      <c r="S102" s="5">
        <v>860.8781126743778</v>
      </c>
      <c r="T102" s="5">
        <v>899.47398857118537</v>
      </c>
      <c r="U102" s="5">
        <v>899.47398857118537</v>
      </c>
      <c r="V102" s="5">
        <v>935.00597512456557</v>
      </c>
      <c r="W102" s="5">
        <v>917.83675621191446</v>
      </c>
      <c r="X102" s="5">
        <v>913.54400907155775</v>
      </c>
      <c r="Y102" s="5">
        <v>866.89475722470104</v>
      </c>
      <c r="Z102" s="5">
        <v>916.84889387450733</v>
      </c>
    </row>
    <row r="103" spans="1:26" x14ac:dyDescent="0.35">
      <c r="A103" s="18" t="s">
        <v>280</v>
      </c>
      <c r="B103" s="19" t="s">
        <v>12</v>
      </c>
      <c r="C103" s="1">
        <f t="shared" si="2"/>
        <v>36</v>
      </c>
      <c r="D103" s="1">
        <v>5</v>
      </c>
      <c r="E103" s="18" t="str">
        <f t="shared" si="3"/>
        <v>QCPremium Plus5</v>
      </c>
      <c r="F103" s="5">
        <v>834.41328178317519</v>
      </c>
      <c r="G103" s="5">
        <v>873.54987052501917</v>
      </c>
      <c r="H103" s="5">
        <v>863.87066372960692</v>
      </c>
      <c r="I103" s="5">
        <v>1016.6943306190668</v>
      </c>
      <c r="J103" s="5">
        <v>845.21780465802044</v>
      </c>
      <c r="K103" s="5">
        <v>971.57030162332353</v>
      </c>
      <c r="L103" s="5">
        <v>1140.396898882195</v>
      </c>
      <c r="M103" s="5">
        <v>1140.396898882195</v>
      </c>
      <c r="N103" s="5">
        <v>610.40339072796144</v>
      </c>
      <c r="O103" s="5">
        <v>929.60751018323333</v>
      </c>
      <c r="P103" s="5">
        <v>634.1400820603634</v>
      </c>
      <c r="Q103" s="5">
        <v>1002.2977366701818</v>
      </c>
      <c r="R103" s="5">
        <v>1114.4338733471805</v>
      </c>
      <c r="S103" s="5">
        <v>959.53958293505593</v>
      </c>
      <c r="T103" s="5">
        <v>984.09344374106513</v>
      </c>
      <c r="U103" s="5">
        <v>984.09344374106513</v>
      </c>
      <c r="V103" s="5">
        <v>1051.1632588242339</v>
      </c>
      <c r="W103" s="5">
        <v>1003.4946351236694</v>
      </c>
      <c r="X103" s="5">
        <v>998.16346424143615</v>
      </c>
      <c r="Y103" s="5">
        <v>964.28155052029751</v>
      </c>
      <c r="Z103" s="5">
        <v>1034.1882964024962</v>
      </c>
    </row>
    <row r="104" spans="1:26" x14ac:dyDescent="0.35">
      <c r="A104" s="18" t="s">
        <v>280</v>
      </c>
      <c r="B104" s="19" t="s">
        <v>12</v>
      </c>
      <c r="C104" s="1">
        <f t="shared" si="2"/>
        <v>42</v>
      </c>
      <c r="D104" s="1">
        <v>6</v>
      </c>
      <c r="E104" s="18" t="str">
        <f t="shared" si="3"/>
        <v>QCPremium Plus6</v>
      </c>
      <c r="F104" s="5">
        <v>1932.2353115117621</v>
      </c>
      <c r="G104" s="5">
        <v>2064.4107117421149</v>
      </c>
      <c r="H104" s="5">
        <v>2010.7942932634237</v>
      </c>
      <c r="I104" s="5">
        <v>2172.0753285152427</v>
      </c>
      <c r="J104" s="5">
        <v>1920.6288082263452</v>
      </c>
      <c r="K104" s="5">
        <v>2772.4616853889511</v>
      </c>
      <c r="L104" s="5">
        <v>2358.0245213462754</v>
      </c>
      <c r="M104" s="5">
        <v>2358.0245213462754</v>
      </c>
      <c r="N104" s="5">
        <v>1631.4058234277986</v>
      </c>
      <c r="O104" s="5">
        <v>2138.7315566829411</v>
      </c>
      <c r="P104" s="5">
        <v>1566.8102538233022</v>
      </c>
      <c r="Q104" s="5">
        <v>2331.458413915444</v>
      </c>
      <c r="R104" s="5">
        <v>2359.9472595065577</v>
      </c>
      <c r="S104" s="5">
        <v>2108.0989266388297</v>
      </c>
      <c r="T104" s="5">
        <v>2116.8670331684307</v>
      </c>
      <c r="U104" s="5">
        <v>2116.8670331684307</v>
      </c>
      <c r="V104" s="5">
        <v>2623.7248335025297</v>
      </c>
      <c r="W104" s="5">
        <v>2371.3719283282567</v>
      </c>
      <c r="X104" s="5">
        <v>2365.4431624208573</v>
      </c>
      <c r="Y104" s="5">
        <v>2353.9376191584647</v>
      </c>
      <c r="Z104" s="5">
        <v>2657.5896002600025</v>
      </c>
    </row>
    <row r="105" spans="1:26" x14ac:dyDescent="0.35">
      <c r="A105" s="18" t="s">
        <v>280</v>
      </c>
      <c r="B105" s="19" t="s">
        <v>12</v>
      </c>
      <c r="C105" s="1">
        <f t="shared" si="2"/>
        <v>48</v>
      </c>
      <c r="D105" s="1">
        <v>7</v>
      </c>
      <c r="E105" s="18" t="str">
        <f t="shared" si="3"/>
        <v>QCPremium Plus7</v>
      </c>
      <c r="F105" s="5">
        <v>2015.0752024428259</v>
      </c>
      <c r="G105" s="5">
        <v>2154.3606541847057</v>
      </c>
      <c r="H105" s="5">
        <v>2106.1932350053207</v>
      </c>
      <c r="I105" s="5">
        <v>2257.9249588657358</v>
      </c>
      <c r="J105" s="5">
        <v>2007.775966564825</v>
      </c>
      <c r="K105" s="5">
        <v>2879.3618101138563</v>
      </c>
      <c r="L105" s="5">
        <v>2443.8641516967568</v>
      </c>
      <c r="M105" s="5">
        <v>2443.8641516967609</v>
      </c>
      <c r="N105" s="5">
        <v>1692.7957633507294</v>
      </c>
      <c r="O105" s="5">
        <v>2242.040303229659</v>
      </c>
      <c r="P105" s="5">
        <v>1628.2101937462351</v>
      </c>
      <c r="Q105" s="5">
        <v>2453.4610998015401</v>
      </c>
      <c r="R105" s="5">
        <v>2480.6004853726267</v>
      </c>
      <c r="S105" s="5">
        <v>2217.6771985909681</v>
      </c>
      <c r="T105" s="5">
        <v>2212.2659749103263</v>
      </c>
      <c r="U105" s="5">
        <v>2212.2659749103263</v>
      </c>
      <c r="V105" s="5">
        <v>2750.9899497790316</v>
      </c>
      <c r="W105" s="5">
        <v>2467.8195107107986</v>
      </c>
      <c r="X105" s="5">
        <v>2460.8421041627535</v>
      </c>
      <c r="Y105" s="5">
        <v>2462.2287495290147</v>
      </c>
      <c r="Z105" s="5">
        <v>2786.0383804604335</v>
      </c>
    </row>
    <row r="106" spans="1:26" x14ac:dyDescent="0.35">
      <c r="A106" s="18" t="s">
        <v>280</v>
      </c>
      <c r="B106" s="19" t="s">
        <v>12</v>
      </c>
      <c r="C106" s="1">
        <f t="shared" si="2"/>
        <v>54</v>
      </c>
      <c r="D106" s="1">
        <v>8</v>
      </c>
      <c r="E106" s="18" t="str">
        <f t="shared" si="3"/>
        <v>QCPremium Plus8</v>
      </c>
      <c r="F106" s="5">
        <v>2386.7856205754092</v>
      </c>
      <c r="G106" s="5">
        <v>2526.3313353960311</v>
      </c>
      <c r="H106" s="5">
        <v>2484.0815460231702</v>
      </c>
      <c r="I106" s="5">
        <v>2829.2403172969098</v>
      </c>
      <c r="J106" s="5">
        <v>2376.6866486916124</v>
      </c>
      <c r="K106" s="5">
        <v>3296.7232672217497</v>
      </c>
      <c r="L106" s="5">
        <v>3022.664771048791</v>
      </c>
      <c r="M106" s="5">
        <v>3022.664771048791</v>
      </c>
      <c r="N106" s="5">
        <v>1945.0816908909276</v>
      </c>
      <c r="O106" s="5">
        <v>2628.575453771572</v>
      </c>
      <c r="P106" s="5">
        <v>1880.4861212864334</v>
      </c>
      <c r="Q106" s="5">
        <v>2863.7207169276426</v>
      </c>
      <c r="R106" s="5">
        <v>3010.0037510749485</v>
      </c>
      <c r="S106" s="5">
        <v>2615.4591878722626</v>
      </c>
      <c r="T106" s="5">
        <v>2692.1460975305472</v>
      </c>
      <c r="U106" s="5">
        <v>2692.1460975305472</v>
      </c>
      <c r="V106" s="5">
        <v>3166.9848283491119</v>
      </c>
      <c r="W106" s="5">
        <v>2959.6906823764525</v>
      </c>
      <c r="X106" s="5">
        <v>2951.5616972252001</v>
      </c>
      <c r="Y106" s="5">
        <v>2863.1612641831057</v>
      </c>
      <c r="Z106" s="5">
        <v>3203.3319428521509</v>
      </c>
    </row>
    <row r="107" spans="1:26" x14ac:dyDescent="0.35">
      <c r="A107" s="18" t="s">
        <v>280</v>
      </c>
      <c r="B107" s="19" t="s">
        <v>12</v>
      </c>
      <c r="C107" s="1">
        <f t="shared" si="2"/>
        <v>60</v>
      </c>
      <c r="D107" s="1">
        <v>9</v>
      </c>
      <c r="E107" s="18" t="str">
        <f t="shared" si="3"/>
        <v>QCPremium Plus9</v>
      </c>
      <c r="F107" s="5">
        <v>2524.9487924811478</v>
      </c>
      <c r="G107" s="5">
        <v>2690.3550425064886</v>
      </c>
      <c r="H107" s="5">
        <v>2614.9999312452333</v>
      </c>
      <c r="I107" s="5">
        <v>2950.0491852935984</v>
      </c>
      <c r="J107" s="5">
        <v>2522.9292353694109</v>
      </c>
      <c r="K107" s="5">
        <v>3463.8975759445466</v>
      </c>
      <c r="L107" s="5">
        <v>3257.9388805487288</v>
      </c>
      <c r="M107" s="5">
        <v>3257.9388805487288</v>
      </c>
      <c r="N107" s="5">
        <v>2032.3734135438156</v>
      </c>
      <c r="O107" s="5">
        <v>2794.8061790353731</v>
      </c>
      <c r="P107" s="5">
        <v>1989.6072396456798</v>
      </c>
      <c r="Q107" s="5">
        <v>3023.5512835961572</v>
      </c>
      <c r="R107" s="5">
        <v>3168.3969524726053</v>
      </c>
      <c r="S107" s="5">
        <v>2781.9418040419896</v>
      </c>
      <c r="T107" s="5">
        <v>2843.5913783563542</v>
      </c>
      <c r="U107" s="5">
        <v>2843.5913783563542</v>
      </c>
      <c r="V107" s="5">
        <v>3355.7175764640829</v>
      </c>
      <c r="W107" s="5">
        <v>3115.7899003325165</v>
      </c>
      <c r="X107" s="5">
        <v>3106.5414110634165</v>
      </c>
      <c r="Y107" s="5">
        <v>3028.1185547525556</v>
      </c>
      <c r="Z107" s="5">
        <v>3369.2658020041176</v>
      </c>
    </row>
    <row r="108" spans="1:26" x14ac:dyDescent="0.35">
      <c r="A108" s="18" t="s">
        <v>280</v>
      </c>
      <c r="B108" s="19" t="s">
        <v>12</v>
      </c>
      <c r="C108" s="1">
        <f t="shared" si="2"/>
        <v>66</v>
      </c>
      <c r="D108" s="1">
        <v>10</v>
      </c>
      <c r="E108" s="18" t="str">
        <f t="shared" si="3"/>
        <v>QCPremium Plus10</v>
      </c>
      <c r="F108" s="5">
        <v>3054.2328120004181</v>
      </c>
      <c r="G108" s="5">
        <v>3089.7687559338069</v>
      </c>
      <c r="H108" s="5">
        <v>3198.2631247169265</v>
      </c>
      <c r="I108" s="5">
        <v>3114.8867271491608</v>
      </c>
      <c r="J108" s="5">
        <v>2947.4354872876365</v>
      </c>
      <c r="K108" s="5">
        <v>4052.5978079024048</v>
      </c>
      <c r="L108" s="5">
        <v>3430.5216193758388</v>
      </c>
      <c r="M108" s="5">
        <v>3635.0094248797332</v>
      </c>
      <c r="N108" s="5">
        <v>2446.8239635996456</v>
      </c>
      <c r="O108" s="5">
        <v>3348.8685291666829</v>
      </c>
      <c r="P108" s="5">
        <v>2269.1719866304497</v>
      </c>
      <c r="Q108" s="5">
        <v>3629.2729488914524</v>
      </c>
      <c r="R108" s="5">
        <v>3751.1353326108501</v>
      </c>
      <c r="S108" s="5">
        <v>3373.6639129702739</v>
      </c>
      <c r="T108" s="5">
        <v>3019.1959941539035</v>
      </c>
      <c r="U108" s="5">
        <v>3426.8545718280457</v>
      </c>
      <c r="V108" s="5">
        <v>3967.3659926698956</v>
      </c>
      <c r="W108" s="5">
        <v>3662.117053492268</v>
      </c>
      <c r="X108" s="5">
        <v>3689.8046045351052</v>
      </c>
      <c r="Y108" s="5">
        <v>3633.6647155023597</v>
      </c>
      <c r="Z108" s="5">
        <v>3876.2885545483164</v>
      </c>
    </row>
    <row r="109" spans="1:26" x14ac:dyDescent="0.35">
      <c r="A109" s="18" t="s">
        <v>280</v>
      </c>
      <c r="B109" s="19" t="s">
        <v>12</v>
      </c>
      <c r="C109" s="1">
        <f t="shared" si="2"/>
        <v>72</v>
      </c>
      <c r="D109" s="1">
        <v>11</v>
      </c>
      <c r="E109" s="18" t="str">
        <f t="shared" si="3"/>
        <v>QCPremium Plus11</v>
      </c>
      <c r="F109" s="5">
        <v>3138.2881690793492</v>
      </c>
      <c r="G109" s="5">
        <v>3181.0714223733012</v>
      </c>
      <c r="H109" s="5">
        <v>3295.1021720192657</v>
      </c>
      <c r="I109" s="5">
        <v>3202.0055253252558</v>
      </c>
      <c r="J109" s="5">
        <v>3035.865071572739</v>
      </c>
      <c r="K109" s="5">
        <v>4161.1741467396951</v>
      </c>
      <c r="L109" s="5">
        <v>3517.6404175519497</v>
      </c>
      <c r="M109" s="5">
        <v>3722.1182230558506</v>
      </c>
      <c r="N109" s="5">
        <v>2505.5254871450707</v>
      </c>
      <c r="O109" s="5">
        <v>3453.7791990848073</v>
      </c>
      <c r="P109" s="5">
        <v>2327.8735101758807</v>
      </c>
      <c r="Q109" s="5">
        <v>3753.2322481828646</v>
      </c>
      <c r="R109" s="5">
        <v>3873.7209683091605</v>
      </c>
      <c r="S109" s="5">
        <v>3484.966428000112</v>
      </c>
      <c r="T109" s="5">
        <v>3116.0350414562413</v>
      </c>
      <c r="U109" s="5">
        <v>3523.6936191303935</v>
      </c>
      <c r="V109" s="5">
        <v>4096.6918893781713</v>
      </c>
      <c r="W109" s="5">
        <v>3760.0336504767261</v>
      </c>
      <c r="X109" s="5">
        <v>3786.6436518374617</v>
      </c>
      <c r="Y109" s="5">
        <v>3743.6570199200278</v>
      </c>
      <c r="Z109" s="5">
        <v>4006.8194823973954</v>
      </c>
    </row>
    <row r="110" spans="1:26" x14ac:dyDescent="0.35">
      <c r="A110" s="18" t="s">
        <v>280</v>
      </c>
      <c r="B110" s="19" t="s">
        <v>12</v>
      </c>
      <c r="C110" s="1">
        <f t="shared" si="2"/>
        <v>78</v>
      </c>
      <c r="D110" s="1">
        <v>12</v>
      </c>
      <c r="E110" s="18" t="str">
        <f t="shared" si="3"/>
        <v>QCPremium Plus12</v>
      </c>
      <c r="F110" s="5">
        <v>4481.329826915483</v>
      </c>
      <c r="G110" s="5">
        <v>4619.5382557448593</v>
      </c>
      <c r="H110" s="5">
        <v>4688.5047218761765</v>
      </c>
      <c r="I110" s="5">
        <v>4817.3528475032426</v>
      </c>
      <c r="J110" s="5">
        <v>4355.9369130149671</v>
      </c>
      <c r="K110" s="5">
        <v>6253.4107657101695</v>
      </c>
      <c r="L110" s="5">
        <v>5196.823503201641</v>
      </c>
      <c r="M110" s="5">
        <v>5401.301308705546</v>
      </c>
      <c r="N110" s="5">
        <v>3577.3027734708453</v>
      </c>
      <c r="O110" s="5">
        <v>4910.9601962364977</v>
      </c>
      <c r="P110" s="5">
        <v>3320.0637995492093</v>
      </c>
      <c r="Q110" s="5">
        <v>5337.0593035182956</v>
      </c>
      <c r="R110" s="5">
        <v>5497.958125130056</v>
      </c>
      <c r="S110" s="5">
        <v>4884.6755679901516</v>
      </c>
      <c r="T110" s="5">
        <v>4601.6544120387452</v>
      </c>
      <c r="U110" s="5">
        <v>5009.3129897129002</v>
      </c>
      <c r="V110" s="5">
        <v>5930.1150316346748</v>
      </c>
      <c r="W110" s="5">
        <v>5498.0789333746989</v>
      </c>
      <c r="X110" s="5">
        <v>5524.0974825238482</v>
      </c>
      <c r="Y110" s="5">
        <v>5387.5491769269156</v>
      </c>
      <c r="Z110" s="5">
        <v>5892.3823861766914</v>
      </c>
    </row>
    <row r="111" spans="1:26" x14ac:dyDescent="0.35">
      <c r="A111" s="18" t="s">
        <v>280</v>
      </c>
      <c r="B111" s="19" t="s">
        <v>12</v>
      </c>
      <c r="C111" s="1">
        <f t="shared" si="2"/>
        <v>84</v>
      </c>
      <c r="D111" s="1">
        <v>13</v>
      </c>
      <c r="E111" s="18" t="str">
        <f t="shared" si="3"/>
        <v>QCPremium Plus13</v>
      </c>
      <c r="F111" s="5">
        <v>4565.9369969706549</v>
      </c>
      <c r="G111" s="5">
        <v>4711.4506064867155</v>
      </c>
      <c r="H111" s="5">
        <v>4786.0177383738255</v>
      </c>
      <c r="I111" s="5">
        <v>4905.0478798392805</v>
      </c>
      <c r="J111" s="5">
        <v>4444.963308240247</v>
      </c>
      <c r="K111" s="5">
        <v>6362.7448029336438</v>
      </c>
      <c r="L111" s="5">
        <v>5284.508535537675</v>
      </c>
      <c r="M111" s="5">
        <v>5488.9963410415767</v>
      </c>
      <c r="N111" s="5">
        <v>3634.6835017872841</v>
      </c>
      <c r="O111" s="5">
        <v>5016.6093279124734</v>
      </c>
      <c r="P111" s="5">
        <v>3377.4545278656474</v>
      </c>
      <c r="Q111" s="5">
        <v>5461.9192670150696</v>
      </c>
      <c r="R111" s="5">
        <v>5621.4334183030915</v>
      </c>
      <c r="S111" s="5">
        <v>4996.7676228873261</v>
      </c>
      <c r="T111" s="5">
        <v>4699.1574285363849</v>
      </c>
      <c r="U111" s="5">
        <v>5106.8160062105408</v>
      </c>
      <c r="V111" s="5">
        <v>6060.3844156098839</v>
      </c>
      <c r="W111" s="5">
        <v>5596.678098562782</v>
      </c>
      <c r="X111" s="5">
        <v>5621.6004990214815</v>
      </c>
      <c r="Y111" s="5">
        <v>5498.3205304217336</v>
      </c>
      <c r="Z111" s="5">
        <v>6023.8865181721003</v>
      </c>
    </row>
    <row r="112" spans="1:26" x14ac:dyDescent="0.35">
      <c r="A112" s="18" t="s">
        <v>280</v>
      </c>
      <c r="B112" s="19" t="s">
        <v>12</v>
      </c>
      <c r="C112" s="1">
        <f t="shared" si="2"/>
        <v>90</v>
      </c>
      <c r="D112" s="1">
        <v>14</v>
      </c>
      <c r="E112" s="18" t="str">
        <f t="shared" si="3"/>
        <v>QCPremium Plus14</v>
      </c>
      <c r="F112" s="5">
        <v>4727.3937436558981</v>
      </c>
      <c r="G112" s="5">
        <v>4873.1630923056318</v>
      </c>
      <c r="H112" s="5">
        <v>4953.5565569684932</v>
      </c>
      <c r="I112" s="5">
        <v>5062.3550385712651</v>
      </c>
      <c r="J112" s="5">
        <v>4603.6581153827619</v>
      </c>
      <c r="K112" s="5">
        <v>6542.6334326459282</v>
      </c>
      <c r="L112" s="5">
        <v>5449.183104569157</v>
      </c>
      <c r="M112" s="5">
        <v>5653.6609100730466</v>
      </c>
      <c r="N112" s="5">
        <v>3716.3750057581647</v>
      </c>
      <c r="O112" s="5">
        <v>5192.6474660834883</v>
      </c>
      <c r="P112" s="5">
        <v>3459.1460318365289</v>
      </c>
      <c r="Q112" s="5">
        <v>5657.9981993862575</v>
      </c>
      <c r="R112" s="5">
        <v>5816.0591067998939</v>
      </c>
      <c r="S112" s="5">
        <v>5179.5305021628146</v>
      </c>
      <c r="T112" s="5">
        <v>4866.7062471310583</v>
      </c>
      <c r="U112" s="5">
        <v>5274.3548248051957</v>
      </c>
      <c r="V112" s="5">
        <v>6262.1006561797421</v>
      </c>
      <c r="W112" s="5">
        <v>5765.3488264342996</v>
      </c>
      <c r="X112" s="5">
        <v>5789.1493176161512</v>
      </c>
      <c r="Y112" s="5">
        <v>5687.0642906789644</v>
      </c>
      <c r="Z112" s="5">
        <v>6226.8792162247883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Brand xmlns="3551b643-8dae-401f-a054-7a5e4194d2fd" xsi:nil="true"/>
    <Product_x0020_Type xmlns="3551b643-8dae-401f-a054-7a5e4194d2fd" xsi:nil="true"/>
    <Description0 xmlns="3551b643-8dae-401f-a054-7a5e4194d2fd" xsi:nil="true"/>
    <Product_x0020_Code xmlns="3551b643-8dae-401f-a054-7a5e4194d2fd" xsi:nil="true"/>
    <File_x0020_Type0 xmlns="3551b643-8dae-401f-a054-7a5e4194d2fd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810EEB14CE0438B11899F9CF94412" ma:contentTypeVersion="20" ma:contentTypeDescription="Create a new document." ma:contentTypeScope="" ma:versionID="0479fb541682f8ae48e5747e8342eba2">
  <xsd:schema xmlns:xsd="http://www.w3.org/2001/XMLSchema" xmlns:xs="http://www.w3.org/2001/XMLSchema" xmlns:p="http://schemas.microsoft.com/office/2006/metadata/properties" xmlns:ns1="http://schemas.microsoft.com/sharepoint/v3" xmlns:ns2="3551b643-8dae-401f-a054-7a5e4194d2fd" xmlns:ns3="93068d74-db9b-4cb2-be82-7a787f7915a8" targetNamespace="http://schemas.microsoft.com/office/2006/metadata/properties" ma:root="true" ma:fieldsID="5796d82fdb3c2b81c5da3729276e8917" ns1:_="" ns2:_="" ns3:_="">
    <xsd:import namespace="http://schemas.microsoft.com/sharepoint/v3"/>
    <xsd:import namespace="3551b643-8dae-401f-a054-7a5e4194d2fd"/>
    <xsd:import namespace="93068d74-db9b-4cb2-be82-7a787f791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Brand" minOccurs="0"/>
                <xsd:element ref="ns2:Product_x0020_Type" minOccurs="0"/>
                <xsd:element ref="ns2:Product_x0020_Code" minOccurs="0"/>
                <xsd:element ref="ns2:File_x0020_Type0" minOccurs="0"/>
                <xsd:element ref="ns2:MediaServiceDateTaken" minOccurs="0"/>
                <xsd:element ref="ns2:Description0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1b643-8dae-401f-a054-7a5e4194d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rand" ma:index="14" nillable="true" ma:displayName="Brand/OEM" ma:format="Dropdown" ma:internalName="Brand">
      <xsd:simpleType>
        <xsd:restriction base="dms:Choice">
          <xsd:enumeration value="N/A"/>
          <xsd:enumeration value="Audi"/>
          <xsd:enumeration value="BMW Mini"/>
          <xsd:enumeration value="Distinction"/>
          <xsd:enumeration value="Genesis"/>
          <xsd:enumeration value="Honda"/>
          <xsd:enumeration value="Hyundai"/>
          <xsd:enumeration value="Infiniti"/>
          <xsd:enumeration value="Jaguar"/>
          <xsd:enumeration value="Kia"/>
          <xsd:enumeration value="Land Rover"/>
          <xsd:enumeration value="LGM"/>
          <xsd:enumeration value="Mazda"/>
          <xsd:enumeration value="Mitsubishi"/>
          <xsd:enumeration value="Nissan"/>
          <xsd:enumeration value="SecureDrive"/>
          <xsd:enumeration value="Toyota"/>
          <xsd:enumeration value="Volkswagen"/>
          <xsd:enumeration value="Volvo"/>
        </xsd:restriction>
      </xsd:simpleType>
    </xsd:element>
    <xsd:element name="Product_x0020_Type" ma:index="15" nillable="true" ma:displayName="Product Type" ma:format="Dropdown" ma:internalName="Product_x0020_Type">
      <xsd:simpleType>
        <xsd:restriction base="dms:Choice">
          <xsd:enumeration value="N/A"/>
          <xsd:enumeration value="Appearance Protection"/>
          <xsd:enumeration value="Anti-Theft"/>
          <xsd:enumeration value="Excess Wear &amp; Use"/>
          <xsd:enumeration value="Certified Pre-Owned"/>
          <xsd:enumeration value="Debt Waiver"/>
          <xsd:enumeration value="Lease Excess Wear Waiver"/>
          <xsd:enumeration value="Loan Protection"/>
          <xsd:enumeration value="Mechanical Breakdown"/>
          <xsd:enumeration value="NIDPP"/>
          <xsd:enumeration value="Other Makes &amp; Models"/>
          <xsd:enumeration value="Prepaid Maintenance"/>
          <xsd:enumeration value="Replacement Insurance"/>
          <xsd:enumeration value="Tire &amp; Rim"/>
          <xsd:enumeration value="Vehicle Loss Privilege Program"/>
        </xsd:restriction>
      </xsd:simpleType>
    </xsd:element>
    <xsd:element name="Product_x0020_Code" ma:index="16" nillable="true" ma:displayName="Product Code" ma:internalName="Product_x0020_Code">
      <xsd:simpleType>
        <xsd:restriction base="dms:Text">
          <xsd:maxLength value="255"/>
        </xsd:restriction>
      </xsd:simpleType>
    </xsd:element>
    <xsd:element name="File_x0020_Type0" ma:index="17" nillable="true" ma:displayName="Document Type" ma:format="Dropdown" ma:internalName="File_x0020_Type0">
      <xsd:simpleType>
        <xsd:restriction base="dms:Choice">
          <xsd:enumeration value="N/A - Visit Sharepoint Committee"/>
          <xsd:enumeration value="Analysis; Comparisons; Planning"/>
          <xsd:enumeration value="Brochure"/>
          <xsd:enumeration value="Cancellation Form"/>
          <xsd:enumeration value="Claims Procedure"/>
          <xsd:enumeration value="Collateral (not standard)"/>
          <xsd:enumeration value="Dealer Agreement"/>
          <xsd:enumeration value="Dealer Bulletin"/>
          <xsd:enumeration value="Dealer Bulletin FINAL"/>
          <xsd:enumeration value="FAQ"/>
          <xsd:enumeration value="Highlight Sheet"/>
          <xsd:enumeration value="Hub HTML"/>
          <xsd:enumeration value="Inspection Form"/>
          <xsd:enumeration value="OEM Agreement"/>
          <xsd:enumeration value="OEM Approval"/>
          <xsd:enumeration value="Product Spec"/>
          <xsd:enumeration value="Project Brief"/>
          <xsd:enumeration value="Rate Card"/>
          <xsd:enumeration value="Sales &amp; Marketing Webinar"/>
          <xsd:enumeration value="Selling Dealer Guide"/>
          <xsd:enumeration value="Summary Guide (distribution)"/>
          <xsd:enumeration value="Terms &amp; Conditions"/>
          <xsd:enumeration value="Topline"/>
          <xsd:enumeration value="Training"/>
          <xsd:enumeration value="Transfer Form"/>
          <xsd:enumeration value="UAT Signoff"/>
          <xsd:enumeration value="Waiver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Description0" ma:index="19" nillable="true" ma:displayName="Description" ma:internalName="Description0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68d74-db9b-4cb2-be82-7a787f7915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5B31E6-D284-435B-92A1-F852DA8834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400888-CED7-4771-BFEC-A4779AE16137}">
  <ds:schemaRefs>
    <ds:schemaRef ds:uri="http://purl.org/dc/elements/1.1/"/>
    <ds:schemaRef ds:uri="http://schemas.microsoft.com/office/2006/metadata/properties"/>
    <ds:schemaRef ds:uri="3551b643-8dae-401f-a054-7a5e4194d2fd"/>
    <ds:schemaRef ds:uri="http://schemas.microsoft.com/sharepoint/v3"/>
    <ds:schemaRef ds:uri="http://purl.org/dc/terms/"/>
    <ds:schemaRef ds:uri="93068d74-db9b-4cb2-be82-7a787f791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3AAA1E-F131-45EF-93E0-38B4407A5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51b643-8dae-401f-a054-7a5e4194d2fd"/>
    <ds:schemaRef ds:uri="93068d74-db9b-4cb2-be82-7a787f791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information</vt:lpstr>
      <vt:lpstr>Rate cards</vt:lpstr>
      <vt:lpstr>Schedule &amp; Claims payout</vt:lpstr>
      <vt:lpstr>zModels &amp; Rate classes</vt:lpstr>
      <vt:lpstr>zParts &amp; Labour (full)</vt:lpstr>
      <vt:lpstr>zRate cards (full)</vt:lpstr>
    </vt:vector>
  </TitlesOfParts>
  <Manager/>
  <Company>LGM Financial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Goumaz</dc:creator>
  <cp:keywords/>
  <dc:description/>
  <cp:lastModifiedBy>Novera Sayed</cp:lastModifiedBy>
  <cp:revision/>
  <dcterms:created xsi:type="dcterms:W3CDTF">2019-08-21T22:26:34Z</dcterms:created>
  <dcterms:modified xsi:type="dcterms:W3CDTF">2022-03-18T21:53:01Z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0x010100313810EEB14CE0438B11899F9CF94412</vt:lpwstr>
  </property>
</Properties>
</file>